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8-Ago\"/>
    </mc:Choice>
  </mc:AlternateContent>
  <xr:revisionPtr revIDLastSave="0" documentId="13_ncr:1_{E766C73D-758A-4F89-9B9A-7082DA0B9D66}" xr6:coauthVersionLast="47" xr6:coauthVersionMax="47" xr10:uidLastSave="{00000000-0000-0000-0000-000000000000}"/>
  <bookViews>
    <workbookView xWindow="-24120" yWindow="945" windowWidth="24240" windowHeight="13740" activeTab="1" xr2:uid="{F2358186-0BE2-4736-A654-4A2DCED7D6D4}"/>
  </bookViews>
  <sheets>
    <sheet name="Montos facturar" sheetId="1" r:id="rId1"/>
    <sheet name="ENEL DX" sheetId="3" r:id="rId2"/>
    <sheet name="Px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6" i="3" l="1"/>
  <c r="R6" i="3"/>
  <c r="J7" i="3"/>
  <c r="R7" i="3"/>
  <c r="J8" i="3"/>
  <c r="R8" i="3"/>
  <c r="H25" i="1" l="1"/>
  <c r="G25" i="1"/>
  <c r="H24" i="1"/>
  <c r="I24" i="1" s="1"/>
  <c r="G24" i="1"/>
  <c r="H23" i="1"/>
  <c r="G23" i="1"/>
  <c r="H22" i="1"/>
  <c r="I22" i="1" s="1"/>
  <c r="G22" i="1"/>
  <c r="H21" i="1"/>
  <c r="G21" i="1"/>
  <c r="H20" i="1"/>
  <c r="I20" i="1" s="1"/>
  <c r="G20" i="1"/>
  <c r="H19" i="1"/>
  <c r="G19" i="1"/>
  <c r="H18" i="1"/>
  <c r="I18" i="1" s="1"/>
  <c r="H17" i="1"/>
  <c r="I17" i="1" s="1"/>
  <c r="H16" i="1"/>
  <c r="H15" i="1"/>
  <c r="H14" i="1"/>
  <c r="I14" i="1" s="1"/>
  <c r="H13" i="1"/>
  <c r="I13" i="1" s="1"/>
  <c r="H12" i="1"/>
  <c r="H11" i="1"/>
  <c r="H10" i="1"/>
  <c r="I10" i="1" s="1"/>
  <c r="H9" i="1"/>
  <c r="I9" i="1" s="1"/>
  <c r="H8" i="1"/>
  <c r="H7" i="1"/>
  <c r="H6" i="1"/>
  <c r="I6" i="1" s="1"/>
  <c r="H5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J18" i="1" s="1"/>
  <c r="E17" i="1"/>
  <c r="D17" i="1"/>
  <c r="J17" i="1" s="1"/>
  <c r="E16" i="1"/>
  <c r="D16" i="1"/>
  <c r="J16" i="1" s="1"/>
  <c r="E15" i="1"/>
  <c r="D15" i="1"/>
  <c r="J15" i="1" s="1"/>
  <c r="E14" i="1"/>
  <c r="D14" i="1"/>
  <c r="J14" i="1" s="1"/>
  <c r="E13" i="1"/>
  <c r="D13" i="1"/>
  <c r="J13" i="1" s="1"/>
  <c r="E12" i="1"/>
  <c r="D12" i="1"/>
  <c r="J12" i="1" s="1"/>
  <c r="E11" i="1"/>
  <c r="D11" i="1"/>
  <c r="J11" i="1" s="1"/>
  <c r="E10" i="1"/>
  <c r="D10" i="1"/>
  <c r="J10" i="1" s="1"/>
  <c r="E9" i="1"/>
  <c r="D9" i="1"/>
  <c r="J9" i="1" s="1"/>
  <c r="E8" i="1"/>
  <c r="D8" i="1"/>
  <c r="J8" i="1" s="1"/>
  <c r="E7" i="1"/>
  <c r="D7" i="1"/>
  <c r="J7" i="1" s="1"/>
  <c r="E6" i="1"/>
  <c r="D6" i="1"/>
  <c r="J6" i="1" s="1"/>
  <c r="E5" i="1"/>
  <c r="D5" i="1"/>
  <c r="J5" i="1" s="1"/>
  <c r="I7" i="1" l="1"/>
  <c r="I11" i="1"/>
  <c r="I15" i="1"/>
  <c r="I8" i="1"/>
  <c r="I12" i="1"/>
  <c r="I16" i="1"/>
  <c r="I19" i="1"/>
  <c r="I21" i="1"/>
  <c r="I23" i="1"/>
  <c r="I25" i="1"/>
  <c r="J21" i="1"/>
  <c r="J25" i="1"/>
  <c r="J23" i="1"/>
  <c r="J24" i="1"/>
  <c r="J19" i="1"/>
  <c r="I5" i="1"/>
  <c r="J20" i="1"/>
  <c r="J22" i="1"/>
  <c r="I26" i="1" l="1"/>
  <c r="K26" i="1" l="1"/>
  <c r="O7" i="1" s="1"/>
  <c r="G26" i="1" l="1"/>
  <c r="N6" i="1" s="1"/>
  <c r="H26" i="1"/>
  <c r="N5" i="1" s="1"/>
  <c r="J26" i="1" l="1"/>
  <c r="O6" i="1" s="1"/>
  <c r="O5" i="1"/>
  <c r="L26" i="1"/>
  <c r="O8" i="1" s="1"/>
  <c r="O9" i="1" l="1"/>
</calcChain>
</file>

<file path=xl/sharedStrings.xml><?xml version="1.0" encoding="utf-8"?>
<sst xmlns="http://schemas.openxmlformats.org/spreadsheetml/2006/main" count="173" uniqueCount="82">
  <si>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</si>
  <si>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</si>
  <si>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</si>
  <si>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</si>
  <si>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</si>
  <si>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</si>
  <si>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</si>
  <si>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</si>
  <si>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</si>
  <si>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</si>
  <si>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</si>
  <si>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</si>
  <si>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</si>
  <si>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</si>
  <si>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</si>
  <si>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</si>
  <si>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</si>
  <si>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</si>
  <si>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</si>
  <si>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</si>
  <si>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</si>
  <si>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</si>
  <si>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</si>
  <si>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</si>
  <si>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</si>
  <si>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</si>
  <si>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</si>
  <si>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</si>
  <si>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</si>
  <si>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</si>
  <si>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</si>
  <si>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</si>
  <si>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</si>
  <si>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</si>
  <si>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</si>
  <si>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</si>
  <si>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</si>
  <si>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</si>
  <si>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</si>
  <si>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</si>
  <si>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</si>
  <si>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</si>
  <si>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</si>
  <si>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</si>
  <si>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 xml:space="preserve">[MW] </t>
  </si>
  <si>
    <t>Fmodulacion P</t>
  </si>
  <si>
    <t xml:space="preserve">Nota: </t>
  </si>
  <si>
    <t>El Precio de la energía incluye el descuento por CET</t>
  </si>
  <si>
    <t>Conceptos</t>
  </si>
  <si>
    <t>Enel Dx</t>
  </si>
  <si>
    <t>Cerro Navia 220</t>
  </si>
  <si>
    <t>Chena 220</t>
  </si>
  <si>
    <t>Los Maquis 220</t>
  </si>
  <si>
    <t>Nogales 220</t>
  </si>
  <si>
    <t>Polpaico 220</t>
  </si>
  <si>
    <t>Quillota 220</t>
  </si>
  <si>
    <t>Potencia kW-mes</t>
  </si>
  <si>
    <t>Facturación con Factor de Ajuste</t>
  </si>
  <si>
    <t>Energía kWh</t>
  </si>
  <si>
    <t>2015/02</t>
  </si>
  <si>
    <t>PPA Licitación 2015/02</t>
  </si>
  <si>
    <t>Factor de ajuste</t>
  </si>
  <si>
    <t>Energía</t>
  </si>
  <si>
    <t>Licitación</t>
  </si>
  <si>
    <t>¿Se acoge a CET?</t>
  </si>
  <si>
    <t>SI</t>
  </si>
  <si>
    <t>CPI_0 Licitación</t>
  </si>
  <si>
    <t>CPI_0 CET</t>
  </si>
  <si>
    <t>Energia indexada [US$/MWh]</t>
  </si>
  <si>
    <t>Potencia indexada [US$/kWh]</t>
  </si>
  <si>
    <t>CET Indexado modulado [US$/MWh]</t>
  </si>
  <si>
    <t>Enel Distribución</t>
  </si>
  <si>
    <t>ALTO JAHUEL 220</t>
  </si>
  <si>
    <t>CERRO NAVIA 220</t>
  </si>
  <si>
    <t>CHENA 220</t>
  </si>
  <si>
    <t>LOS MAQUIS 220</t>
  </si>
  <si>
    <t>NOGALES 220</t>
  </si>
  <si>
    <t>POLPAICO 220</t>
  </si>
  <si>
    <t>QUILLOTA 220</t>
  </si>
  <si>
    <t>9T Enero 2022</t>
  </si>
  <si>
    <t>9T S2/2021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</si>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</sst>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43" formatCode="_ * #,##0.00_ ;_ * \-#,##0.00_ ;_ * &quot;-&quot;??_ ;_ @_ "/>
    <numFmt numFmtId="164" formatCode="0.0000"/>
    <numFmt numFmtId="165" formatCode="0.000"/>
    <numFmt numFmtId="166" formatCode="#,##0.0000"/>
    <numFmt numFmtId="167" formatCode="_-* #,##0.00\ _€_-;\-* #,##0.00\ _€_-;_-* &quot;-&quot;??\ _€_-;_-@_-"/>
    <numFmt numFmtId="168" formatCode="_-* #,##0\ _€_-;\-* #,##0\ _€_-;_-* &quot;-&quot;??\ _€_-;_-@_-"/>
    <numFmt numFmtId="169" formatCode="_-* #,##0.00_-;\-* #,##0.00_-;_-* &quot;-&quot;??_-;_-@_-"/>
  </numFmts>
  <fonts count="14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Century Gothic"/>
      <family val="2"/>
    </font>
    <font>
      <sz val="11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7" tint="0.59999389629810485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CC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167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21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2" fillId="0" borderId="6" xfId="0" applyFont="1" applyBorder="1" applyAlignment="1">
      <alignment horizontal="right"/>
    </xf>
    <xf numFmtId="3" fontId="2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4" fillId="6" borderId="9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5" fillId="0" borderId="0" xfId="0" applyFont="1"/>
    <xf numFmtId="0" fontId="5" fillId="0" borderId="10" xfId="0" applyFont="1" applyBorder="1"/>
    <xf numFmtId="0" fontId="5" fillId="0" borderId="1" xfId="0" applyFont="1" applyBorder="1" applyAlignment="1">
      <alignment horizontal="center"/>
    </xf>
    <xf numFmtId="0" fontId="5" fillId="0" borderId="11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165" fontId="5" fillId="0" borderId="0" xfId="0" applyNumberFormat="1" applyFont="1"/>
    <xf numFmtId="165" fontId="5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7" borderId="0" xfId="0" applyFont="1" applyFill="1" applyAlignment="1">
      <alignment horizontal="center"/>
    </xf>
    <xf numFmtId="0" fontId="9" fillId="8" borderId="17" xfId="0" applyFont="1" applyFill="1" applyBorder="1" applyAlignment="1">
      <alignment horizontal="center" vertical="center"/>
    </xf>
    <xf numFmtId="0" fontId="9" fillId="8" borderId="18" xfId="0" applyFont="1" applyFill="1" applyBorder="1" applyAlignment="1">
      <alignment horizontal="center" vertical="center"/>
    </xf>
    <xf numFmtId="0" fontId="0" fillId="8" borderId="20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Fill="1" applyBorder="1"/>
    <xf numFmtId="164" fontId="2" fillId="0" borderId="0" xfId="0" applyNumberFormat="1" applyFont="1" applyFill="1" applyBorder="1" applyAlignment="1">
      <alignment horizontal="center"/>
    </xf>
    <xf numFmtId="0" fontId="3" fillId="3" borderId="19" xfId="0" applyFont="1" applyFill="1" applyBorder="1" applyAlignment="1">
      <alignment horizontal="right"/>
    </xf>
    <xf numFmtId="165" fontId="0" fillId="0" borderId="11" xfId="0" applyNumberFormat="1" applyBorder="1" applyAlignment="1">
      <alignment horizontal="center" vertic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5" fontId="6" fillId="0" borderId="0" xfId="0" applyNumberFormat="1" applyFont="1"/>
    <xf numFmtId="3" fontId="3" fillId="3" borderId="2" xfId="0" applyNumberFormat="1" applyFont="1" applyFill="1" applyBorder="1" applyAlignment="1">
      <alignment horizontal="center" vertical="center"/>
    </xf>
    <xf numFmtId="3" fontId="3" fillId="3" borderId="8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3" fontId="0" fillId="8" borderId="7" xfId="0" applyNumberFormat="1" applyFill="1" applyBorder="1" applyAlignment="1">
      <alignment horizontal="center" vertical="center"/>
    </xf>
    <xf numFmtId="3" fontId="2" fillId="9" borderId="19" xfId="0" applyNumberFormat="1" applyFont="1" applyFill="1" applyBorder="1" applyAlignment="1">
      <alignment horizontal="center" vertical="center"/>
    </xf>
    <xf numFmtId="3" fontId="2" fillId="9" borderId="16" xfId="0" applyNumberFormat="1" applyFont="1" applyFill="1" applyBorder="1" applyAlignment="1">
      <alignment horizontal="center" vertical="center"/>
    </xf>
    <xf numFmtId="0" fontId="9" fillId="11" borderId="12" xfId="0" applyFont="1" applyFill="1" applyBorder="1" applyAlignment="1">
      <alignment horizontal="center" vertical="center"/>
    </xf>
    <xf numFmtId="165" fontId="0" fillId="0" borderId="5" xfId="0" applyNumberForma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165" fontId="0" fillId="0" borderId="2" xfId="0" applyNumberFormat="1" applyFill="1" applyBorder="1" applyAlignment="1">
      <alignment horizontal="center" vertical="center"/>
    </xf>
    <xf numFmtId="0" fontId="0" fillId="0" borderId="1" xfId="0" applyFill="1" applyBorder="1"/>
    <xf numFmtId="3" fontId="2" fillId="9" borderId="3" xfId="0" applyNumberFormat="1" applyFont="1" applyFill="1" applyBorder="1" applyAlignment="1">
      <alignment horizontal="center" vertical="center"/>
    </xf>
    <xf numFmtId="3" fontId="2" fillId="9" borderId="8" xfId="0" applyNumberFormat="1" applyFont="1" applyFill="1" applyBorder="1" applyAlignment="1">
      <alignment horizontal="center" vertical="center"/>
    </xf>
    <xf numFmtId="0" fontId="9" fillId="11" borderId="21" xfId="0" applyFont="1" applyFill="1" applyBorder="1" applyAlignment="1">
      <alignment horizontal="center" vertical="center"/>
    </xf>
    <xf numFmtId="4" fontId="0" fillId="0" borderId="0" xfId="0" applyNumberFormat="1" applyBorder="1"/>
    <xf numFmtId="4" fontId="0" fillId="0" borderId="0" xfId="2" applyNumberFormat="1" applyFont="1" applyFill="1" applyBorder="1" applyAlignment="1"/>
    <xf numFmtId="168" fontId="0" fillId="0" borderId="0" xfId="0" applyNumberFormat="1" applyBorder="1"/>
    <xf numFmtId="4" fontId="10" fillId="0" borderId="0" xfId="0" applyNumberFormat="1" applyFont="1" applyBorder="1"/>
    <xf numFmtId="4" fontId="0" fillId="0" borderId="0" xfId="2" applyNumberFormat="1" applyFont="1" applyBorder="1" applyAlignment="1"/>
    <xf numFmtId="4" fontId="0" fillId="0" borderId="0" xfId="0" applyNumberFormat="1" applyBorder="1" applyAlignment="1">
      <alignment vertical="center"/>
    </xf>
    <xf numFmtId="0" fontId="0" fillId="0" borderId="0" xfId="0" applyBorder="1"/>
    <xf numFmtId="0" fontId="13" fillId="0" borderId="16" xfId="0" applyFont="1" applyBorder="1" applyAlignment="1">
      <alignment horizontal="center" vertical="center"/>
    </xf>
    <xf numFmtId="165" fontId="0" fillId="0" borderId="1" xfId="0" applyNumberFormat="1" applyBorder="1"/>
    <xf numFmtId="0" fontId="0" fillId="0" borderId="11" xfId="0" applyBorder="1"/>
    <xf numFmtId="165" fontId="0" fillId="0" borderId="3" xfId="0" applyNumberFormat="1" applyBorder="1"/>
    <xf numFmtId="0" fontId="6" fillId="0" borderId="0" xfId="0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7" fillId="6" borderId="2" xfId="0" applyFont="1" applyFill="1" applyBorder="1" applyAlignment="1">
      <alignment horizontal="center" vertical="center"/>
    </xf>
    <xf numFmtId="164" fontId="0" fillId="0" borderId="0" xfId="0" applyNumberFormat="1"/>
    <xf numFmtId="165" fontId="0" fillId="0" borderId="9" xfId="0" applyNumberFormat="1" applyBorder="1" applyAlignment="1">
      <alignment horizontal="center" vertical="center"/>
    </xf>
    <xf numFmtId="165" fontId="0" fillId="0" borderId="10" xfId="0" applyNumberFormat="1" applyBorder="1" applyAlignment="1">
      <alignment horizontal="center" vertical="center"/>
    </xf>
    <xf numFmtId="3" fontId="3" fillId="3" borderId="3" xfId="0" applyNumberFormat="1" applyFont="1" applyFill="1" applyBorder="1" applyAlignment="1">
      <alignment horizontal="center" vertical="center"/>
    </xf>
    <xf numFmtId="0" fontId="0" fillId="0" borderId="9" xfId="0" applyBorder="1"/>
    <xf numFmtId="166" fontId="0" fillId="0" borderId="4" xfId="0" applyNumberFormat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6" fontId="0" fillId="0" borderId="0" xfId="0" applyNumberFormat="1" applyFill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168" fontId="0" fillId="0" borderId="0" xfId="0" applyNumberFormat="1"/>
    <xf numFmtId="0" fontId="0" fillId="0" borderId="2" xfId="0" applyBorder="1"/>
    <xf numFmtId="3" fontId="0" fillId="0" borderId="11" xfId="0" applyNumberFormat="1" applyBorder="1" applyAlignment="1">
      <alignment horizontal="center" vertical="center"/>
    </xf>
    <xf numFmtId="0" fontId="9" fillId="11" borderId="18" xfId="0" applyFont="1" applyFill="1" applyBorder="1" applyAlignment="1">
      <alignment horizontal="center" vertical="center"/>
    </xf>
    <xf numFmtId="168" fontId="0" fillId="0" borderId="16" xfId="1" applyNumberFormat="1" applyFont="1" applyBorder="1" applyAlignment="1"/>
    <xf numFmtId="168" fontId="0" fillId="0" borderId="22" xfId="1" applyNumberFormat="1" applyFont="1" applyBorder="1" applyAlignment="1"/>
    <xf numFmtId="168" fontId="0" fillId="0" borderId="23" xfId="2" applyNumberFormat="1" applyFont="1" applyBorder="1"/>
    <xf numFmtId="0" fontId="2" fillId="5" borderId="7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10" borderId="14" xfId="0" applyFont="1" applyFill="1" applyBorder="1" applyAlignment="1">
      <alignment horizontal="center"/>
    </xf>
    <xf numFmtId="0" fontId="2" fillId="10" borderId="15" xfId="0" applyFont="1" applyFill="1" applyBorder="1" applyAlignment="1">
      <alignment horizontal="center"/>
    </xf>
    <xf numFmtId="0" fontId="2" fillId="10" borderId="13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</cellXfs>
  <cellStyles count="6">
    <cellStyle name="Millares" xfId="2" builtinId="3"/>
    <cellStyle name="Millares [0] 2" xfId="4" xr:uid="{97F36FCF-CE68-403F-A504-864429493528}"/>
    <cellStyle name="Millares 2" xfId="1" xr:uid="{76D01612-BFDE-4E56-873C-6638C91E9CAC}"/>
    <cellStyle name="Millares 3" xfId="5" xr:uid="{54A3A7AE-4F8E-4D20-AA9A-7FE4FA93F0F6}"/>
    <cellStyle name="Normal" xfId="0" builtinId="0"/>
    <cellStyle name="Normal 2" xfId="3" xr:uid="{723982C2-C0ED-4882-AF04-82B92EA0E0BF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53"/>
  <sheetViews>
    <sheetView zoomScale="70" zoomScaleNormal="70" workbookViewId="0">
      <selection activeCell="Q26" sqref="Q26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3" customFormat="1" x14ac:dyDescent="0.25">
      <c r="A2" s="41"/>
      <c r="B2" s="41"/>
      <c r="C2" s="48"/>
      <c r="D2" s="49"/>
      <c r="E2" s="41"/>
      <c r="F2" s="38"/>
      <c r="G2" s="38"/>
      <c r="H2" s="39"/>
      <c r="I2" s="106" t="s">
        <v>17</v>
      </c>
      <c r="J2" s="107"/>
      <c r="K2" s="107"/>
      <c r="L2" s="108"/>
    </row>
    <row r="3" spans="1:15" x14ac:dyDescent="0.25">
      <c r="A3" s="109" t="s">
        <v>15</v>
      </c>
      <c r="B3" s="112" t="s">
        <v>0</v>
      </c>
      <c r="C3" s="114" t="s">
        <v>1</v>
      </c>
      <c r="D3" s="44" t="s">
        <v>2</v>
      </c>
      <c r="E3" s="42" t="s">
        <v>3</v>
      </c>
      <c r="F3" s="26" t="s">
        <v>35</v>
      </c>
      <c r="G3" s="1" t="s">
        <v>4</v>
      </c>
      <c r="H3" s="2" t="s">
        <v>5</v>
      </c>
      <c r="I3" s="37" t="s">
        <v>33</v>
      </c>
      <c r="J3" s="36" t="s">
        <v>4</v>
      </c>
      <c r="K3" s="36" t="s">
        <v>32</v>
      </c>
      <c r="L3" s="34" t="s">
        <v>35</v>
      </c>
      <c r="N3" s="111" t="s">
        <v>57</v>
      </c>
      <c r="O3" s="111"/>
    </row>
    <row r="4" spans="1:15" ht="14.4" x14ac:dyDescent="0.3">
      <c r="A4" s="110"/>
      <c r="B4" s="113"/>
      <c r="C4" s="115"/>
      <c r="D4" s="45" t="s">
        <v>6</v>
      </c>
      <c r="E4" s="43" t="s">
        <v>7</v>
      </c>
      <c r="F4" s="27" t="s">
        <v>42</v>
      </c>
      <c r="G4" s="3" t="s">
        <v>44</v>
      </c>
      <c r="H4" s="4" t="s">
        <v>8</v>
      </c>
      <c r="I4" s="37" t="s">
        <v>14</v>
      </c>
      <c r="J4" s="46" t="s">
        <v>14</v>
      </c>
      <c r="K4" s="46" t="s">
        <v>14</v>
      </c>
      <c r="L4" s="47" t="s">
        <v>14</v>
      </c>
      <c r="N4" s="8" t="s">
        <v>48</v>
      </c>
      <c r="O4" s="8" t="s">
        <v>49</v>
      </c>
    </row>
    <row r="5" spans="1:15" x14ac:dyDescent="0.25">
      <c r="A5" t="s">
        <v>49</v>
      </c>
      <c r="B5" s="5" t="s">
        <v>9</v>
      </c>
      <c r="C5" s="6" t="s">
        <v>16</v>
      </c>
      <c r="D5" s="95">
        <f>VLOOKUP(C5,Px!$D$16:$K$22,8,0)</f>
        <v>6971.4520000000002</v>
      </c>
      <c r="E5" s="69">
        <f>VLOOKUP(C5,Px!$D$16:$K$22,7,0)</f>
        <v>60.478999999999999</v>
      </c>
      <c r="F5" s="91"/>
      <c r="G5" s="94">
        <v>0</v>
      </c>
      <c r="H5" s="5">
        <f>(ROUND('ENEL DX'!$C$6,0))/1000</f>
        <v>1014.657</v>
      </c>
      <c r="I5" s="53">
        <f>ROUND(H5*E5*1000,0)</f>
        <v>61365441</v>
      </c>
      <c r="J5" s="54">
        <f>ROUND(G5*D5*1000,0)</f>
        <v>0</v>
      </c>
      <c r="K5" s="57">
        <v>0</v>
      </c>
      <c r="L5" s="55"/>
      <c r="N5" s="9" t="str">
        <f>"Active Energy: "&amp;TEXT(H26*1000," #,###,###")&amp;" kWh"</f>
        <v>Active Energy:  15,428,068 kWh</v>
      </c>
      <c r="O5" s="10">
        <f>I26</f>
        <v>890746615</v>
      </c>
    </row>
    <row r="6" spans="1:15" x14ac:dyDescent="0.25">
      <c r="A6" t="s">
        <v>49</v>
      </c>
      <c r="B6" t="s">
        <v>9</v>
      </c>
      <c r="C6" s="7" t="s">
        <v>50</v>
      </c>
      <c r="D6" s="96">
        <f>VLOOKUP(C6,Px!$D$16:$K$22,8,0)</f>
        <v>7114.9611999999997</v>
      </c>
      <c r="E6" s="70">
        <f>VLOOKUP(C6,Px!$D$16:$K$22,7,0)</f>
        <v>57.015000000000001</v>
      </c>
      <c r="F6" s="92"/>
      <c r="G6" s="59">
        <v>0</v>
      </c>
      <c r="H6" s="82">
        <f>(ROUND('ENEL DX'!$D$6,0))/1000</f>
        <v>1389.55</v>
      </c>
      <c r="I6" s="56">
        <f t="shared" ref="I6:I25" si="0">ROUND(H6*E6*1000,0)</f>
        <v>79225193</v>
      </c>
      <c r="J6" s="57">
        <f t="shared" ref="J6:J25" si="1">ROUND(G6*D6*1000,0)</f>
        <v>0</v>
      </c>
      <c r="K6" s="57">
        <v>0</v>
      </c>
      <c r="L6" s="58"/>
      <c r="N6" s="9" t="str">
        <f>"Capacity: "&amp;TEXT(G26*1000,"#,###")&amp;" kW"</f>
        <v>Capacity: 7,956 kW</v>
      </c>
      <c r="O6" s="10">
        <f>J26</f>
        <v>56275165</v>
      </c>
    </row>
    <row r="7" spans="1:15" x14ac:dyDescent="0.25">
      <c r="A7" t="s">
        <v>49</v>
      </c>
      <c r="B7" t="s">
        <v>9</v>
      </c>
      <c r="C7" s="72" t="s">
        <v>51</v>
      </c>
      <c r="D7" s="97">
        <f>VLOOKUP(C7,Px!$D$16:$K$22,8,0)</f>
        <v>7124.8098</v>
      </c>
      <c r="E7" s="70">
        <f>VLOOKUP(C7,Px!$D$16:$K$22,7,0)</f>
        <v>57.031999999999996</v>
      </c>
      <c r="F7" s="92"/>
      <c r="G7" s="59">
        <v>0</v>
      </c>
      <c r="H7" s="82">
        <f>(ROUND('ENEL DX'!$E$6,0))/1000</f>
        <v>1322.2049999999999</v>
      </c>
      <c r="I7" s="56">
        <f t="shared" si="0"/>
        <v>75407996</v>
      </c>
      <c r="J7" s="57">
        <f t="shared" si="1"/>
        <v>0</v>
      </c>
      <c r="K7" s="57">
        <v>0</v>
      </c>
      <c r="L7" s="58"/>
      <c r="N7" s="9" t="s">
        <v>13</v>
      </c>
      <c r="O7" s="10">
        <f>K26</f>
        <v>314.88855629149185</v>
      </c>
    </row>
    <row r="8" spans="1:15" x14ac:dyDescent="0.25">
      <c r="A8" t="s">
        <v>49</v>
      </c>
      <c r="B8" t="s">
        <v>9</v>
      </c>
      <c r="C8" s="72" t="s">
        <v>52</v>
      </c>
      <c r="D8" s="97">
        <f>VLOOKUP(C8,Px!$D$16:$K$22,8,0)</f>
        <v>7063.6073999999999</v>
      </c>
      <c r="E8" s="70">
        <f>VLOOKUP(C8,Px!$D$16:$K$22,7,0)</f>
        <v>58.203000000000003</v>
      </c>
      <c r="F8" s="92"/>
      <c r="G8" s="59">
        <v>0</v>
      </c>
      <c r="H8" s="82">
        <f>(ROUND('ENEL DX'!$F$6,0))/1000</f>
        <v>1.387</v>
      </c>
      <c r="I8" s="56">
        <f t="shared" si="0"/>
        <v>80728</v>
      </c>
      <c r="J8" s="57">
        <f t="shared" si="1"/>
        <v>0</v>
      </c>
      <c r="K8" s="57">
        <v>76.087230818625159</v>
      </c>
      <c r="L8" s="58"/>
      <c r="N8" s="9" t="s">
        <v>35</v>
      </c>
      <c r="O8" s="10">
        <f>L26</f>
        <v>0</v>
      </c>
    </row>
    <row r="9" spans="1:15" x14ac:dyDescent="0.25">
      <c r="A9" t="s">
        <v>49</v>
      </c>
      <c r="B9" t="s">
        <v>9</v>
      </c>
      <c r="C9" s="72" t="s">
        <v>53</v>
      </c>
      <c r="D9" s="97">
        <f>VLOOKUP(C9,Px!$D$16:$K$22,8,0)</f>
        <v>6919.3946999999998</v>
      </c>
      <c r="E9" s="70">
        <f>VLOOKUP(C9,Px!$D$16:$K$22,7,0)</f>
        <v>60.585999999999999</v>
      </c>
      <c r="F9" s="92"/>
      <c r="G9" s="59">
        <v>0</v>
      </c>
      <c r="H9" s="82">
        <f>(ROUND('ENEL DX'!$G$6,0))/1000</f>
        <v>0.44600000000000001</v>
      </c>
      <c r="I9" s="56">
        <f t="shared" si="0"/>
        <v>27021</v>
      </c>
      <c r="J9" s="57">
        <f t="shared" si="1"/>
        <v>0</v>
      </c>
      <c r="K9" s="57">
        <v>40.609903322991975</v>
      </c>
      <c r="L9" s="58"/>
      <c r="N9" s="11" t="s">
        <v>12</v>
      </c>
      <c r="O9" s="12">
        <f>SUM(O5:O8)</f>
        <v>947022094.88855624</v>
      </c>
    </row>
    <row r="10" spans="1:15" x14ac:dyDescent="0.25">
      <c r="A10" t="s">
        <v>49</v>
      </c>
      <c r="B10" t="s">
        <v>9</v>
      </c>
      <c r="C10" s="72" t="s">
        <v>54</v>
      </c>
      <c r="D10" s="97">
        <f>VLOOKUP(C10,Px!$D$16:$K$22,8,0)</f>
        <v>7034.7647999999999</v>
      </c>
      <c r="E10" s="70">
        <f>VLOOKUP(C10,Px!$D$16:$K$22,7,0)</f>
        <v>56.328000000000003</v>
      </c>
      <c r="F10" s="92"/>
      <c r="G10" s="59">
        <v>0</v>
      </c>
      <c r="H10" s="82">
        <f>(ROUND('ENEL DX'!$H$6,0))/1000</f>
        <v>622.67999999999995</v>
      </c>
      <c r="I10" s="56">
        <f t="shared" si="0"/>
        <v>35074319</v>
      </c>
      <c r="J10" s="57">
        <f t="shared" si="1"/>
        <v>0</v>
      </c>
      <c r="K10" s="57">
        <v>0</v>
      </c>
      <c r="L10" s="58"/>
    </row>
    <row r="11" spans="1:15" x14ac:dyDescent="0.25">
      <c r="A11" t="s">
        <v>49</v>
      </c>
      <c r="B11" t="s">
        <v>9</v>
      </c>
      <c r="C11" s="7" t="s">
        <v>55</v>
      </c>
      <c r="D11" s="96">
        <f>VLOOKUP(C11,Px!$D$16:$K$22,8,0)</f>
        <v>6987.6319000000003</v>
      </c>
      <c r="E11" s="70">
        <f>VLOOKUP(C11,Px!$D$16:$K$22,7,0)</f>
        <v>58.71</v>
      </c>
      <c r="F11" s="92"/>
      <c r="G11" s="59">
        <v>0</v>
      </c>
      <c r="H11" s="82">
        <f>(ROUND('ENEL DX'!$I$6,0))/1000</f>
        <v>3.919</v>
      </c>
      <c r="I11" s="56">
        <f t="shared" si="0"/>
        <v>230084</v>
      </c>
      <c r="J11" s="57">
        <f t="shared" si="1"/>
        <v>0</v>
      </c>
      <c r="K11" s="57">
        <v>0</v>
      </c>
      <c r="L11" s="58"/>
    </row>
    <row r="12" spans="1:15" x14ac:dyDescent="0.25">
      <c r="A12" t="s">
        <v>49</v>
      </c>
      <c r="B12" t="s">
        <v>10</v>
      </c>
      <c r="C12" s="7" t="s">
        <v>16</v>
      </c>
      <c r="D12" s="96">
        <f>VLOOKUP(C12,Px!$D$16:$K$22,8,0)</f>
        <v>6971.4520000000002</v>
      </c>
      <c r="E12" s="70">
        <f>VLOOKUP(C12,Px!$D$16:$K$22,7,0)</f>
        <v>60.478999999999999</v>
      </c>
      <c r="F12" s="92"/>
      <c r="G12" s="59">
        <v>0</v>
      </c>
      <c r="H12" s="82">
        <f>(ROUND('ENEL DX'!$C$7,0))/1000</f>
        <v>1646.049</v>
      </c>
      <c r="I12" s="56">
        <f t="shared" si="0"/>
        <v>99551397</v>
      </c>
      <c r="J12" s="57">
        <f t="shared" si="1"/>
        <v>0</v>
      </c>
      <c r="K12" s="57">
        <v>0</v>
      </c>
      <c r="L12" s="58"/>
      <c r="O12" s="60"/>
    </row>
    <row r="13" spans="1:15" x14ac:dyDescent="0.25">
      <c r="A13" t="s">
        <v>49</v>
      </c>
      <c r="B13" t="s">
        <v>10</v>
      </c>
      <c r="C13" s="7" t="s">
        <v>50</v>
      </c>
      <c r="D13" s="96">
        <f>VLOOKUP(C13,Px!$D$16:$K$22,8,0)</f>
        <v>7114.9611999999997</v>
      </c>
      <c r="E13" s="70">
        <f>VLOOKUP(C13,Px!$D$16:$K$22,7,0)</f>
        <v>57.015000000000001</v>
      </c>
      <c r="F13" s="92"/>
      <c r="G13" s="59">
        <v>0</v>
      </c>
      <c r="H13" s="82">
        <f>(ROUND('ENEL DX'!$D$7,0))/1000</f>
        <v>2239.8139999999999</v>
      </c>
      <c r="I13" s="56">
        <f t="shared" si="0"/>
        <v>127702995</v>
      </c>
      <c r="J13" s="57">
        <f t="shared" si="1"/>
        <v>0</v>
      </c>
      <c r="K13" s="57">
        <v>0</v>
      </c>
      <c r="L13" s="58"/>
    </row>
    <row r="14" spans="1:15" x14ac:dyDescent="0.25">
      <c r="A14" t="s">
        <v>49</v>
      </c>
      <c r="B14" t="s">
        <v>10</v>
      </c>
      <c r="C14" s="7" t="s">
        <v>51</v>
      </c>
      <c r="D14" s="96">
        <f>VLOOKUP(C14,Px!$D$16:$K$22,8,0)</f>
        <v>7124.8098</v>
      </c>
      <c r="E14" s="70">
        <f>VLOOKUP(C14,Px!$D$16:$K$22,7,0)</f>
        <v>57.031999999999996</v>
      </c>
      <c r="F14" s="92"/>
      <c r="G14" s="59">
        <v>0</v>
      </c>
      <c r="H14" s="82">
        <f>(ROUND('ENEL DX'!$E$7,0))/1000</f>
        <v>2112.3090000000002</v>
      </c>
      <c r="I14" s="56">
        <f t="shared" si="0"/>
        <v>120469207</v>
      </c>
      <c r="J14" s="57">
        <f t="shared" si="1"/>
        <v>0</v>
      </c>
      <c r="K14" s="57">
        <v>0</v>
      </c>
      <c r="L14" s="58"/>
    </row>
    <row r="15" spans="1:15" x14ac:dyDescent="0.25">
      <c r="A15" t="s">
        <v>49</v>
      </c>
      <c r="B15" t="s">
        <v>10</v>
      </c>
      <c r="C15" s="7" t="s">
        <v>52</v>
      </c>
      <c r="D15" s="96">
        <f>VLOOKUP(C15,Px!$D$16:$K$22,8,0)</f>
        <v>7063.6073999999999</v>
      </c>
      <c r="E15" s="70">
        <f>VLOOKUP(C15,Px!$D$16:$K$22,7,0)</f>
        <v>58.203000000000003</v>
      </c>
      <c r="F15" s="92"/>
      <c r="G15" s="59">
        <v>0</v>
      </c>
      <c r="H15" s="82">
        <f>(ROUND('ENEL DX'!$F$7,0))/1000</f>
        <v>1.3640000000000001</v>
      </c>
      <c r="I15" s="56">
        <f t="shared" si="0"/>
        <v>79389</v>
      </c>
      <c r="J15" s="57">
        <f t="shared" si="1"/>
        <v>0</v>
      </c>
      <c r="K15" s="57">
        <v>74.825510336412904</v>
      </c>
      <c r="L15" s="58"/>
    </row>
    <row r="16" spans="1:15" x14ac:dyDescent="0.25">
      <c r="A16" t="s">
        <v>49</v>
      </c>
      <c r="B16" t="s">
        <v>10</v>
      </c>
      <c r="C16" s="7" t="s">
        <v>53</v>
      </c>
      <c r="D16" s="96">
        <f>VLOOKUP(C16,Px!$D$16:$K$22,8,0)</f>
        <v>6919.3946999999998</v>
      </c>
      <c r="E16" s="70">
        <f>VLOOKUP(C16,Px!$D$16:$K$22,7,0)</f>
        <v>60.585999999999999</v>
      </c>
      <c r="F16" s="92"/>
      <c r="G16" s="59">
        <v>0</v>
      </c>
      <c r="H16" s="82">
        <f>(ROUND('ENEL DX'!$G$7,0))/1000</f>
        <v>0.43</v>
      </c>
      <c r="I16" s="56">
        <f t="shared" si="0"/>
        <v>26052</v>
      </c>
      <c r="J16" s="57">
        <f t="shared" si="1"/>
        <v>0</v>
      </c>
      <c r="K16" s="57">
        <v>39.153045804678364</v>
      </c>
      <c r="L16" s="58"/>
    </row>
    <row r="17" spans="1:13" x14ac:dyDescent="0.25">
      <c r="A17" t="s">
        <v>49</v>
      </c>
      <c r="B17" t="s">
        <v>10</v>
      </c>
      <c r="C17" s="7" t="s">
        <v>54</v>
      </c>
      <c r="D17" s="96">
        <f>VLOOKUP(C17,Px!$D$16:$K$22,8,0)</f>
        <v>7034.7647999999999</v>
      </c>
      <c r="E17" s="70">
        <f>VLOOKUP(C17,Px!$D$16:$K$22,7,0)</f>
        <v>56.328000000000003</v>
      </c>
      <c r="F17" s="92"/>
      <c r="G17" s="59">
        <v>0</v>
      </c>
      <c r="H17" s="82">
        <f>(ROUND('ENEL DX'!$H$7,0))/1000</f>
        <v>1002.454</v>
      </c>
      <c r="I17" s="56">
        <f t="shared" si="0"/>
        <v>56466229</v>
      </c>
      <c r="J17" s="57">
        <f t="shared" si="1"/>
        <v>0</v>
      </c>
      <c r="K17" s="57">
        <v>0</v>
      </c>
      <c r="L17" s="58"/>
    </row>
    <row r="18" spans="1:13" x14ac:dyDescent="0.25">
      <c r="A18" t="s">
        <v>49</v>
      </c>
      <c r="B18" t="s">
        <v>10</v>
      </c>
      <c r="C18" s="7" t="s">
        <v>55</v>
      </c>
      <c r="D18" s="96">
        <f>VLOOKUP(C18,Px!$D$16:$K$22,8,0)</f>
        <v>6987.6319000000003</v>
      </c>
      <c r="E18" s="70">
        <f>VLOOKUP(C18,Px!$D$16:$K$22,7,0)</f>
        <v>58.71</v>
      </c>
      <c r="F18" s="92"/>
      <c r="G18" s="59">
        <v>0</v>
      </c>
      <c r="H18" s="82">
        <f>(ROUND('ENEL DX'!$I$7,0))/1000</f>
        <v>5.2960000000000003</v>
      </c>
      <c r="I18" s="56">
        <f t="shared" si="0"/>
        <v>310928</v>
      </c>
      <c r="J18" s="57">
        <f t="shared" si="1"/>
        <v>0</v>
      </c>
      <c r="K18" s="57">
        <v>0</v>
      </c>
      <c r="L18" s="58"/>
    </row>
    <row r="19" spans="1:13" x14ac:dyDescent="0.25">
      <c r="A19" t="s">
        <v>49</v>
      </c>
      <c r="B19" t="s">
        <v>11</v>
      </c>
      <c r="C19" s="7" t="s">
        <v>16</v>
      </c>
      <c r="D19" s="96">
        <f>VLOOKUP(C19,Px!$D$16:$K$22,8,0)</f>
        <v>6971.4520000000002</v>
      </c>
      <c r="E19" s="70">
        <f>VLOOKUP(C19,Px!$D$16:$K$22,7,0)</f>
        <v>60.478999999999999</v>
      </c>
      <c r="F19" s="92"/>
      <c r="G19" s="59">
        <f>('ENEL DX'!K8)/1000</f>
        <v>1.859</v>
      </c>
      <c r="H19" s="82">
        <f>(ROUND('ENEL DX'!$C$8,0))/1000</f>
        <v>949.92200000000003</v>
      </c>
      <c r="I19" s="56">
        <f t="shared" si="0"/>
        <v>57450333</v>
      </c>
      <c r="J19" s="57">
        <f t="shared" si="1"/>
        <v>12959929</v>
      </c>
      <c r="K19" s="57">
        <v>0</v>
      </c>
      <c r="L19" s="58"/>
    </row>
    <row r="20" spans="1:13" x14ac:dyDescent="0.25">
      <c r="A20" t="s">
        <v>49</v>
      </c>
      <c r="B20" t="s">
        <v>11</v>
      </c>
      <c r="C20" s="7" t="s">
        <v>50</v>
      </c>
      <c r="D20" s="96">
        <f>VLOOKUP(C20,Px!$D$16:$K$22,8,0)</f>
        <v>7114.9611999999997</v>
      </c>
      <c r="E20" s="70">
        <f>VLOOKUP(C20,Px!$D$16:$K$22,7,0)</f>
        <v>57.015000000000001</v>
      </c>
      <c r="F20" s="92"/>
      <c r="G20" s="59">
        <f>('ENEL DX'!L8)/1000</f>
        <v>2.5179999999999998</v>
      </c>
      <c r="H20" s="82">
        <f>(ROUND('ENEL DX'!$D$8,0))/1000</f>
        <v>1286.8040000000001</v>
      </c>
      <c r="I20" s="56">
        <f t="shared" si="0"/>
        <v>73367130</v>
      </c>
      <c r="J20" s="57">
        <f t="shared" si="1"/>
        <v>17915472</v>
      </c>
      <c r="K20" s="57">
        <v>0</v>
      </c>
      <c r="L20" s="58"/>
    </row>
    <row r="21" spans="1:13" x14ac:dyDescent="0.25">
      <c r="A21" t="s">
        <v>49</v>
      </c>
      <c r="B21" t="s">
        <v>11</v>
      </c>
      <c r="C21" s="7" t="s">
        <v>51</v>
      </c>
      <c r="D21" s="96">
        <f>VLOOKUP(C21,Px!$D$16:$K$22,8,0)</f>
        <v>7124.8098</v>
      </c>
      <c r="E21" s="70">
        <f>VLOOKUP(C21,Px!$D$16:$K$22,7,0)</f>
        <v>57.031999999999996</v>
      </c>
      <c r="F21" s="92"/>
      <c r="G21" s="59">
        <f>('ENEL DX'!M8)/1000</f>
        <v>2.4729999999999999</v>
      </c>
      <c r="H21" s="82">
        <f>(ROUND('ENEL DX'!$E$8,0))/1000</f>
        <v>1263.829</v>
      </c>
      <c r="I21" s="56">
        <f t="shared" si="0"/>
        <v>72078696</v>
      </c>
      <c r="J21" s="57">
        <f t="shared" si="1"/>
        <v>17619655</v>
      </c>
      <c r="K21" s="57">
        <v>0</v>
      </c>
      <c r="L21" s="58"/>
    </row>
    <row r="22" spans="1:13" x14ac:dyDescent="0.25">
      <c r="A22" t="s">
        <v>49</v>
      </c>
      <c r="B22" t="s">
        <v>11</v>
      </c>
      <c r="C22" s="7" t="s">
        <v>52</v>
      </c>
      <c r="D22" s="96">
        <f>VLOOKUP(C22,Px!$D$16:$K$22,8,0)</f>
        <v>7063.6073999999999</v>
      </c>
      <c r="E22" s="70">
        <f>VLOOKUP(C22,Px!$D$16:$K$22,7,0)</f>
        <v>58.203000000000003</v>
      </c>
      <c r="F22" s="92"/>
      <c r="G22" s="59">
        <f>('ENEL DX'!N8)/1000</f>
        <v>2E-3</v>
      </c>
      <c r="H22" s="82">
        <f>(ROUND('ENEL DX'!$F$8,0))/1000</f>
        <v>0.999</v>
      </c>
      <c r="I22" s="56">
        <f t="shared" si="0"/>
        <v>58145</v>
      </c>
      <c r="J22" s="57">
        <f t="shared" si="1"/>
        <v>14127</v>
      </c>
      <c r="K22" s="64">
        <v>54.802554857827353</v>
      </c>
      <c r="L22" s="58"/>
    </row>
    <row r="23" spans="1:13" x14ac:dyDescent="0.25">
      <c r="A23" t="s">
        <v>49</v>
      </c>
      <c r="B23" t="s">
        <v>11</v>
      </c>
      <c r="C23" s="7" t="s">
        <v>53</v>
      </c>
      <c r="D23" s="96">
        <f>VLOOKUP(C23,Px!$D$16:$K$22,8,0)</f>
        <v>6919.3946999999998</v>
      </c>
      <c r="E23" s="70">
        <f>VLOOKUP(C23,Px!$D$16:$K$22,7,0)</f>
        <v>60.585999999999999</v>
      </c>
      <c r="F23" s="92"/>
      <c r="G23" s="59">
        <f>('ENEL DX'!O8)/1000</f>
        <v>1E-3</v>
      </c>
      <c r="H23" s="82">
        <f>(ROUND('ENEL DX'!$G$8,0))/1000</f>
        <v>0.32300000000000001</v>
      </c>
      <c r="I23" s="56">
        <f t="shared" si="0"/>
        <v>19569</v>
      </c>
      <c r="J23" s="57">
        <f t="shared" si="1"/>
        <v>6919</v>
      </c>
      <c r="K23" s="57">
        <v>29.410311150956073</v>
      </c>
      <c r="L23" s="58"/>
    </row>
    <row r="24" spans="1:13" x14ac:dyDescent="0.25">
      <c r="A24" t="s">
        <v>49</v>
      </c>
      <c r="B24" t="s">
        <v>11</v>
      </c>
      <c r="C24" s="7" t="s">
        <v>54</v>
      </c>
      <c r="D24" s="96">
        <f>VLOOKUP(C24,Px!$D$16:$K$22,8,0)</f>
        <v>7034.7647999999999</v>
      </c>
      <c r="E24" s="70">
        <f>VLOOKUP(C24,Px!$D$16:$K$22,7,0)</f>
        <v>56.328000000000003</v>
      </c>
      <c r="F24" s="92"/>
      <c r="G24" s="59">
        <f>('ENEL DX'!P8)/1000</f>
        <v>1.097</v>
      </c>
      <c r="H24" s="82">
        <f>(ROUND('ENEL DX'!$H$8,0))/1000</f>
        <v>560.45899999999995</v>
      </c>
      <c r="I24" s="56">
        <f t="shared" si="0"/>
        <v>31569535</v>
      </c>
      <c r="J24" s="57">
        <f t="shared" si="1"/>
        <v>7717137</v>
      </c>
      <c r="K24" s="57">
        <v>0</v>
      </c>
      <c r="L24" s="58"/>
    </row>
    <row r="25" spans="1:13" x14ac:dyDescent="0.25">
      <c r="A25" t="s">
        <v>49</v>
      </c>
      <c r="B25" t="s">
        <v>11</v>
      </c>
      <c r="C25" t="s">
        <v>55</v>
      </c>
      <c r="D25" s="98">
        <f>VLOOKUP(C25,Px!$D$16:$K$22,8,0)</f>
        <v>6987.6319000000003</v>
      </c>
      <c r="E25" s="71">
        <f>VLOOKUP(C25,Px!$D$16:$K$22,7,0)</f>
        <v>58.71</v>
      </c>
      <c r="F25" s="51"/>
      <c r="G25" s="85">
        <f>('ENEL DX'!Q8)/1000</f>
        <v>6.0000000000000001E-3</v>
      </c>
      <c r="H25" s="100">
        <f>(ROUND('ENEL DX'!$I$8,0))/1000</f>
        <v>3.1720000000000002</v>
      </c>
      <c r="I25" s="101">
        <f t="shared" si="0"/>
        <v>186228</v>
      </c>
      <c r="J25" s="52">
        <f t="shared" si="1"/>
        <v>41926</v>
      </c>
      <c r="K25" s="52">
        <v>0</v>
      </c>
      <c r="L25" s="52"/>
      <c r="M25" s="59"/>
    </row>
    <row r="26" spans="1:13" ht="14.4" x14ac:dyDescent="0.3">
      <c r="A26" s="14"/>
      <c r="B26" s="14"/>
      <c r="C26" s="14"/>
      <c r="D26" s="14"/>
      <c r="E26" s="33"/>
      <c r="F26" s="50" t="s">
        <v>12</v>
      </c>
      <c r="G26" s="62">
        <f>SUM(G5:G25)</f>
        <v>7.9559999999999995</v>
      </c>
      <c r="H26" s="93">
        <f t="shared" ref="H26:K26" si="2">SUM(H5:H25)</f>
        <v>15428.068000000001</v>
      </c>
      <c r="I26" s="62">
        <f>SUM(I5:I25)</f>
        <v>890746615</v>
      </c>
      <c r="J26" s="62">
        <f>SUM(J5:J25)</f>
        <v>56275165</v>
      </c>
      <c r="K26" s="62">
        <f t="shared" si="2"/>
        <v>314.88855629149185</v>
      </c>
      <c r="L26" s="63">
        <f>SUM(L5:L25)</f>
        <v>0</v>
      </c>
    </row>
    <row r="28" spans="1:13" x14ac:dyDescent="0.25">
      <c r="E28" s="9" t="s">
        <v>46</v>
      </c>
      <c r="F28" t="s">
        <v>47</v>
      </c>
    </row>
    <row r="31" spans="1:13" x14ac:dyDescent="0.25">
      <c r="I31" s="76"/>
      <c r="J31" s="77"/>
      <c r="K31" s="78"/>
      <c r="L31" s="99"/>
    </row>
    <row r="32" spans="1:13" ht="13.8" x14ac:dyDescent="0.25">
      <c r="I32" s="79"/>
      <c r="J32" s="77"/>
      <c r="K32" s="78"/>
    </row>
    <row r="33" spans="9:15" x14ac:dyDescent="0.25">
      <c r="I33" s="76"/>
      <c r="J33" s="77"/>
      <c r="K33" s="78"/>
    </row>
    <row r="34" spans="9:15" x14ac:dyDescent="0.25">
      <c r="I34" s="76"/>
      <c r="J34" s="77"/>
      <c r="K34" s="78"/>
    </row>
    <row r="35" spans="9:15" x14ac:dyDescent="0.25">
      <c r="I35" s="76"/>
      <c r="J35" s="77"/>
      <c r="K35" s="78"/>
    </row>
    <row r="36" spans="9:15" x14ac:dyDescent="0.25">
      <c r="I36" s="76"/>
      <c r="J36" s="77"/>
      <c r="K36" s="78"/>
    </row>
    <row r="37" spans="9:15" x14ac:dyDescent="0.25">
      <c r="I37" s="76"/>
      <c r="J37" s="77"/>
      <c r="K37" s="78"/>
      <c r="N37" s="13"/>
      <c r="O37" s="13"/>
    </row>
    <row r="38" spans="9:15" x14ac:dyDescent="0.25">
      <c r="I38" s="76"/>
      <c r="J38" s="80"/>
      <c r="K38" s="78"/>
    </row>
    <row r="39" spans="9:15" s="13" customFormat="1" ht="20.25" customHeight="1" x14ac:dyDescent="0.25">
      <c r="I39" s="81"/>
      <c r="J39" s="80"/>
      <c r="K39" s="78"/>
      <c r="N39"/>
      <c r="O39"/>
    </row>
    <row r="40" spans="9:15" x14ac:dyDescent="0.25">
      <c r="I40" s="76"/>
      <c r="J40" s="80"/>
      <c r="K40" s="78"/>
    </row>
    <row r="41" spans="9:15" x14ac:dyDescent="0.25">
      <c r="I41" s="76"/>
      <c r="J41" s="80"/>
      <c r="K41" s="78"/>
    </row>
    <row r="42" spans="9:15" x14ac:dyDescent="0.25">
      <c r="I42" s="76"/>
      <c r="J42" s="80"/>
      <c r="K42" s="78"/>
    </row>
    <row r="43" spans="9:15" x14ac:dyDescent="0.25">
      <c r="I43" s="76"/>
      <c r="J43" s="80"/>
      <c r="K43" s="78"/>
    </row>
    <row r="44" spans="9:15" x14ac:dyDescent="0.25">
      <c r="I44" s="76"/>
      <c r="J44" s="80"/>
      <c r="K44" s="78"/>
    </row>
    <row r="45" spans="9:15" x14ac:dyDescent="0.25">
      <c r="I45" s="76"/>
      <c r="J45" s="80"/>
      <c r="K45" s="78"/>
    </row>
    <row r="46" spans="9:15" x14ac:dyDescent="0.25">
      <c r="I46" s="76"/>
      <c r="J46" s="80"/>
      <c r="K46" s="78"/>
    </row>
    <row r="47" spans="9:15" x14ac:dyDescent="0.25">
      <c r="I47" s="76"/>
      <c r="J47" s="80"/>
      <c r="K47" s="78"/>
    </row>
    <row r="48" spans="9:15" x14ac:dyDescent="0.25">
      <c r="I48" s="76"/>
      <c r="J48" s="80"/>
      <c r="K48" s="78"/>
    </row>
    <row r="49" spans="9:11" x14ac:dyDescent="0.25">
      <c r="I49" s="76"/>
      <c r="J49" s="80"/>
      <c r="K49" s="78"/>
    </row>
    <row r="50" spans="9:11" x14ac:dyDescent="0.25">
      <c r="I50" s="76"/>
      <c r="J50" s="80"/>
      <c r="K50" s="78"/>
    </row>
    <row r="51" spans="9:11" x14ac:dyDescent="0.25">
      <c r="I51" s="76"/>
      <c r="J51" s="80"/>
      <c r="K51" s="78"/>
    </row>
    <row r="52" spans="9:11" x14ac:dyDescent="0.25">
      <c r="I52" s="82"/>
      <c r="J52" s="82"/>
      <c r="K52" s="82"/>
    </row>
    <row r="53" spans="9:11" x14ac:dyDescent="0.25">
      <c r="I53" s="82"/>
      <c r="J53" s="82"/>
      <c r="K53" s="82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R8"/>
  <sheetViews>
    <sheetView tabSelected="1" zoomScale="85" zoomScaleNormal="85" workbookViewId="0">
      <selection activeCell="D16" sqref="D16"/>
    </sheetView>
  </sheetViews>
  <sheetFormatPr baseColWidth="10" defaultRowHeight="13.2" x14ac:dyDescent="0.25"/>
  <cols>
    <col min="1" max="1" width="21" bestFit="1" customWidth="1"/>
    <col min="3" max="3" width="15.21875" bestFit="1" customWidth="1"/>
    <col min="4" max="4" width="16" bestFit="1" customWidth="1"/>
    <col min="5" max="5" width="12.21875" bestFit="1" customWidth="1"/>
    <col min="6" max="6" width="14.88671875" bestFit="1" customWidth="1"/>
    <col min="7" max="7" width="12.44140625" bestFit="1" customWidth="1"/>
    <col min="8" max="8" width="13" bestFit="1" customWidth="1"/>
    <col min="9" max="10" width="12.21875" bestFit="1" customWidth="1"/>
    <col min="11" max="11" width="14" bestFit="1" customWidth="1"/>
    <col min="12" max="12" width="14.5546875" bestFit="1" customWidth="1"/>
    <col min="13" max="13" width="10" bestFit="1" customWidth="1"/>
    <col min="14" max="14" width="14" bestFit="1" customWidth="1"/>
    <col min="15" max="15" width="11.33203125" bestFit="1" customWidth="1"/>
    <col min="16" max="16" width="11.6640625" customWidth="1"/>
    <col min="17" max="17" width="11.33203125" bestFit="1" customWidth="1"/>
  </cols>
  <sheetData>
    <row r="2" spans="1:18" ht="14.4" x14ac:dyDescent="0.25">
      <c r="A2" s="83" t="s">
        <v>59</v>
      </c>
    </row>
    <row r="3" spans="1:18" ht="15" thickBot="1" x14ac:dyDescent="0.35">
      <c r="A3" s="28" t="s">
        <v>34</v>
      </c>
      <c r="B3" s="28" t="s">
        <v>81</v>
      </c>
    </row>
    <row r="4" spans="1:18" ht="13.8" thickBot="1" x14ac:dyDescent="0.3">
      <c r="C4" s="116" t="s">
        <v>58</v>
      </c>
      <c r="D4" s="117"/>
      <c r="E4" s="117"/>
      <c r="F4" s="117"/>
      <c r="G4" s="117"/>
      <c r="H4" s="117"/>
      <c r="I4" s="117"/>
      <c r="J4" s="118"/>
      <c r="K4" s="116" t="s">
        <v>56</v>
      </c>
      <c r="L4" s="117"/>
      <c r="M4" s="117"/>
      <c r="N4" s="117"/>
      <c r="O4" s="117"/>
      <c r="P4" s="117"/>
      <c r="Q4" s="117"/>
      <c r="R4" s="118"/>
    </row>
    <row r="5" spans="1:18" ht="15" thickBot="1" x14ac:dyDescent="0.3">
      <c r="A5" s="29" t="s">
        <v>36</v>
      </c>
      <c r="B5" s="30" t="s">
        <v>37</v>
      </c>
      <c r="C5" s="75" t="s">
        <v>16</v>
      </c>
      <c r="D5" s="75" t="s">
        <v>50</v>
      </c>
      <c r="E5" s="75" t="s">
        <v>51</v>
      </c>
      <c r="F5" s="75" t="s">
        <v>52</v>
      </c>
      <c r="G5" s="75" t="s">
        <v>53</v>
      </c>
      <c r="H5" s="75" t="s">
        <v>54</v>
      </c>
      <c r="I5" s="75" t="s">
        <v>55</v>
      </c>
      <c r="J5" s="68" t="s">
        <v>12</v>
      </c>
      <c r="K5" s="68" t="s">
        <v>16</v>
      </c>
      <c r="L5" s="102" t="s">
        <v>50</v>
      </c>
      <c r="M5" s="102" t="s">
        <v>51</v>
      </c>
      <c r="N5" s="102" t="s">
        <v>52</v>
      </c>
      <c r="O5" s="102" t="s">
        <v>53</v>
      </c>
      <c r="P5" s="102" t="s">
        <v>54</v>
      </c>
      <c r="Q5" s="102" t="s">
        <v>55</v>
      </c>
      <c r="R5" s="68" t="s">
        <v>12</v>
      </c>
    </row>
    <row r="6" spans="1:18" x14ac:dyDescent="0.25">
      <c r="A6" s="31" t="s">
        <v>38</v>
      </c>
      <c r="B6" s="32" t="s">
        <v>39</v>
      </c>
      <c r="C6" s="103">
        <v>1014657.3477697539</v>
      </c>
      <c r="D6" s="103">
        <v>1389549.6899794093</v>
      </c>
      <c r="E6" s="103">
        <v>1322205.2108837159</v>
      </c>
      <c r="F6" s="103">
        <v>1387.4823766864736</v>
      </c>
      <c r="G6" s="103">
        <v>446.19388853061668</v>
      </c>
      <c r="H6" s="103">
        <v>622680.2948102837</v>
      </c>
      <c r="I6" s="103">
        <v>3919.1923699831996</v>
      </c>
      <c r="J6" s="73">
        <f>SUM(C6:I6)</f>
        <v>4354845.4120783629</v>
      </c>
      <c r="K6" s="65">
        <v>0</v>
      </c>
      <c r="L6" s="65">
        <v>0</v>
      </c>
      <c r="M6" s="65">
        <v>0</v>
      </c>
      <c r="N6" s="65">
        <v>0</v>
      </c>
      <c r="O6" s="65">
        <v>0</v>
      </c>
      <c r="P6" s="65">
        <v>0</v>
      </c>
      <c r="Q6" s="65">
        <v>0</v>
      </c>
      <c r="R6" s="66">
        <f>SUM(K6:Q6)</f>
        <v>0</v>
      </c>
    </row>
    <row r="7" spans="1:18" x14ac:dyDescent="0.25">
      <c r="A7" s="31" t="s">
        <v>38</v>
      </c>
      <c r="B7" s="32" t="s">
        <v>40</v>
      </c>
      <c r="C7" s="103">
        <v>1646048.7853781271</v>
      </c>
      <c r="D7" s="103">
        <v>2239813.6173541169</v>
      </c>
      <c r="E7" s="103">
        <v>2112308.7480757195</v>
      </c>
      <c r="F7" s="103">
        <v>1363.9472110098577</v>
      </c>
      <c r="G7" s="103">
        <v>430.08885543524678</v>
      </c>
      <c r="H7" s="103">
        <v>1002453.7698992463</v>
      </c>
      <c r="I7" s="103">
        <v>5295.8005362354106</v>
      </c>
      <c r="J7" s="74">
        <f>SUM(C7:I7)</f>
        <v>7007714.7573098904</v>
      </c>
      <c r="K7" s="65">
        <v>0</v>
      </c>
      <c r="L7" s="65">
        <v>0</v>
      </c>
      <c r="M7" s="65">
        <v>0</v>
      </c>
      <c r="N7" s="65">
        <v>0</v>
      </c>
      <c r="O7" s="65">
        <v>0</v>
      </c>
      <c r="P7" s="65">
        <v>0</v>
      </c>
      <c r="Q7" s="65">
        <v>0</v>
      </c>
      <c r="R7" s="67">
        <f t="shared" ref="R7" si="0">SUM(K7:Q7)</f>
        <v>0</v>
      </c>
    </row>
    <row r="8" spans="1:18" x14ac:dyDescent="0.25">
      <c r="A8" s="31" t="s">
        <v>38</v>
      </c>
      <c r="B8" s="32" t="s">
        <v>41</v>
      </c>
      <c r="C8" s="104">
        <v>949921.53224223794</v>
      </c>
      <c r="D8" s="104">
        <v>1286803.5261303503</v>
      </c>
      <c r="E8" s="104">
        <v>1263829.3297798894</v>
      </c>
      <c r="F8" s="104">
        <v>998.89867920961183</v>
      </c>
      <c r="G8" s="104">
        <v>323.14352727844505</v>
      </c>
      <c r="H8" s="104">
        <v>560459.12256393291</v>
      </c>
      <c r="I8" s="104">
        <v>3171.6128872856671</v>
      </c>
      <c r="J8" s="74">
        <f>SUM(C8:I8)</f>
        <v>4065507.1658101846</v>
      </c>
      <c r="K8" s="105">
        <v>1859</v>
      </c>
      <c r="L8" s="105">
        <v>2518</v>
      </c>
      <c r="M8" s="105">
        <v>2473</v>
      </c>
      <c r="N8" s="105">
        <v>2</v>
      </c>
      <c r="O8" s="105">
        <v>1</v>
      </c>
      <c r="P8" s="105">
        <v>1097</v>
      </c>
      <c r="Q8" s="105">
        <v>6</v>
      </c>
      <c r="R8" s="67">
        <f>SUM(K8:Q8)</f>
        <v>7956</v>
      </c>
    </row>
  </sheetData>
  <mergeCells count="2">
    <mergeCell ref="C4:J4"/>
    <mergeCell ref="K4:R4"/>
  </mergeCells>
  <conditionalFormatting sqref="A3:B8">
    <cfRule type="cellIs" dxfId="6" priority="7" operator="lessThan">
      <formula>0</formula>
    </cfRule>
  </conditionalFormatting>
  <conditionalFormatting sqref="C5:J5">
    <cfRule type="cellIs" dxfId="5" priority="6" operator="lessThan">
      <formula>0</formula>
    </cfRule>
  </conditionalFormatting>
  <conditionalFormatting sqref="C6:I8">
    <cfRule type="cellIs" dxfId="4" priority="5" operator="lessThan">
      <formula>0</formula>
    </cfRule>
  </conditionalFormatting>
  <conditionalFormatting sqref="J6:J8">
    <cfRule type="cellIs" dxfId="3" priority="4" operator="lessThan">
      <formula>0</formula>
    </cfRule>
  </conditionalFormatting>
  <conditionalFormatting sqref="K5:R5">
    <cfRule type="cellIs" dxfId="2" priority="3" operator="lessThan">
      <formula>0</formula>
    </cfRule>
  </conditionalFormatting>
  <conditionalFormatting sqref="R6:R8">
    <cfRule type="cellIs" dxfId="1" priority="2" operator="lessThan">
      <formula>0</formula>
    </cfRule>
  </conditionalFormatting>
  <conditionalFormatting sqref="K6:Q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E0314-8A11-4A52-8FF2-672A1CBB7BCE}">
  <dimension ref="C2:M22"/>
  <sheetViews>
    <sheetView workbookViewId="0">
      <selection activeCell="M19" sqref="M19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5" t="s">
        <v>18</v>
      </c>
      <c r="D2" s="16"/>
      <c r="E2" s="16" t="s">
        <v>19</v>
      </c>
      <c r="F2" s="17" t="s">
        <v>20</v>
      </c>
    </row>
    <row r="3" spans="3:11" ht="13.8" x14ac:dyDescent="0.3">
      <c r="C3" s="19" t="s">
        <v>21</v>
      </c>
      <c r="D3" s="18" t="s">
        <v>22</v>
      </c>
      <c r="E3" s="18">
        <v>79.322000000000003</v>
      </c>
      <c r="F3" s="20" t="s">
        <v>60</v>
      </c>
      <c r="H3" s="119" t="s">
        <v>61</v>
      </c>
      <c r="I3" s="120"/>
    </row>
    <row r="4" spans="3:11" ht="13.8" x14ac:dyDescent="0.3">
      <c r="C4" s="21" t="s">
        <v>23</v>
      </c>
      <c r="D4" s="22" t="s">
        <v>24</v>
      </c>
      <c r="E4" s="22">
        <v>8.3592999999999993</v>
      </c>
      <c r="F4" s="23" t="s">
        <v>60</v>
      </c>
      <c r="H4" s="59" t="s">
        <v>62</v>
      </c>
      <c r="I4" s="84">
        <v>0.87432978856607546</v>
      </c>
    </row>
    <row r="5" spans="3:11" ht="13.8" x14ac:dyDescent="0.3">
      <c r="C5" s="15" t="s">
        <v>18</v>
      </c>
      <c r="D5" s="16"/>
      <c r="E5" s="16" t="s">
        <v>19</v>
      </c>
      <c r="F5" s="17" t="s">
        <v>20</v>
      </c>
      <c r="H5" s="85" t="s">
        <v>23</v>
      </c>
      <c r="I5" s="86">
        <v>1</v>
      </c>
    </row>
    <row r="6" spans="3:11" ht="13.8" x14ac:dyDescent="0.3">
      <c r="C6" s="19" t="s">
        <v>25</v>
      </c>
      <c r="D6" s="18"/>
      <c r="E6" s="18">
        <v>744.1</v>
      </c>
      <c r="F6" s="20" t="s">
        <v>79</v>
      </c>
    </row>
    <row r="7" spans="3:11" ht="13.8" x14ac:dyDescent="0.3">
      <c r="C7" s="19" t="s">
        <v>26</v>
      </c>
      <c r="D7" s="18"/>
      <c r="E7" s="61">
        <v>268.14</v>
      </c>
      <c r="F7" s="20" t="s">
        <v>79</v>
      </c>
    </row>
    <row r="8" spans="3:11" ht="13.8" x14ac:dyDescent="0.3">
      <c r="C8" s="19" t="s">
        <v>63</v>
      </c>
      <c r="D8" s="18"/>
      <c r="E8" s="87" t="s">
        <v>59</v>
      </c>
      <c r="F8" s="20"/>
    </row>
    <row r="9" spans="3:11" ht="13.8" x14ac:dyDescent="0.3">
      <c r="C9" s="19" t="s">
        <v>64</v>
      </c>
      <c r="D9" s="18"/>
      <c r="E9" s="88" t="s">
        <v>65</v>
      </c>
      <c r="F9" s="20"/>
    </row>
    <row r="10" spans="3:11" ht="13.8" x14ac:dyDescent="0.3">
      <c r="C10" s="19" t="s">
        <v>66</v>
      </c>
      <c r="D10" s="18"/>
      <c r="E10" s="61">
        <v>237.09</v>
      </c>
      <c r="F10" s="20"/>
    </row>
    <row r="11" spans="3:11" ht="13.8" x14ac:dyDescent="0.3">
      <c r="C11" s="19" t="s">
        <v>67</v>
      </c>
      <c r="D11" s="18"/>
      <c r="E11" s="24">
        <v>248.35900000000001</v>
      </c>
      <c r="F11" s="20"/>
    </row>
    <row r="12" spans="3:11" ht="13.8" x14ac:dyDescent="0.3">
      <c r="C12" s="21" t="s">
        <v>27</v>
      </c>
      <c r="D12" s="22"/>
      <c r="E12" s="25"/>
      <c r="F12" s="23" t="s">
        <v>80</v>
      </c>
    </row>
    <row r="15" spans="3:11" ht="41.4" x14ac:dyDescent="0.25">
      <c r="C15" s="35" t="s">
        <v>43</v>
      </c>
      <c r="D15" s="35" t="s">
        <v>28</v>
      </c>
      <c r="E15" s="89" t="s">
        <v>29</v>
      </c>
      <c r="F15" s="35" t="s">
        <v>45</v>
      </c>
      <c r="G15" s="35" t="s">
        <v>68</v>
      </c>
      <c r="H15" s="35" t="s">
        <v>69</v>
      </c>
      <c r="I15" s="35" t="s">
        <v>70</v>
      </c>
      <c r="J15" s="35" t="s">
        <v>30</v>
      </c>
      <c r="K15" s="35" t="s">
        <v>31</v>
      </c>
    </row>
    <row r="16" spans="3:11" x14ac:dyDescent="0.25">
      <c r="C16" t="s">
        <v>71</v>
      </c>
      <c r="D16" t="s">
        <v>72</v>
      </c>
      <c r="E16" s="90">
        <v>1.0737000000000001</v>
      </c>
      <c r="F16" s="90">
        <v>0.99099999999999999</v>
      </c>
      <c r="G16" s="40">
        <v>96.321885948778942</v>
      </c>
      <c r="H16" s="90">
        <v>9.3689718574465388</v>
      </c>
      <c r="I16" s="40">
        <v>3.3617286355638414</v>
      </c>
      <c r="J16" s="40">
        <v>60.478999999999999</v>
      </c>
      <c r="K16" s="90">
        <v>6971.4520000000002</v>
      </c>
    </row>
    <row r="17" spans="3:13" x14ac:dyDescent="0.25">
      <c r="C17" t="s">
        <v>71</v>
      </c>
      <c r="D17" t="s">
        <v>73</v>
      </c>
      <c r="E17" s="90">
        <v>1.0122</v>
      </c>
      <c r="F17" s="90">
        <v>1.0114000000000001</v>
      </c>
      <c r="G17" s="40">
        <v>90.804706116563324</v>
      </c>
      <c r="H17" s="90">
        <v>9.5618346484575465</v>
      </c>
      <c r="I17" s="40">
        <v>3.169173628497457</v>
      </c>
      <c r="J17" s="40">
        <v>57.015000000000001</v>
      </c>
      <c r="K17" s="90">
        <v>7114.9611999999997</v>
      </c>
    </row>
    <row r="18" spans="3:13" x14ac:dyDescent="0.25">
      <c r="C18" t="s">
        <v>71</v>
      </c>
      <c r="D18" t="s">
        <v>74</v>
      </c>
      <c r="E18" s="90">
        <v>1.0125</v>
      </c>
      <c r="F18" s="90">
        <v>1.0127999999999999</v>
      </c>
      <c r="G18" s="40">
        <v>90.831619188915596</v>
      </c>
      <c r="H18" s="90">
        <v>9.5750703301935953</v>
      </c>
      <c r="I18" s="40">
        <v>3.1701129212148538</v>
      </c>
      <c r="J18" s="40">
        <v>57.031999999999996</v>
      </c>
      <c r="K18" s="90">
        <v>7124.8098</v>
      </c>
    </row>
    <row r="19" spans="3:13" x14ac:dyDescent="0.25">
      <c r="C19" t="s">
        <v>71</v>
      </c>
      <c r="D19" t="s">
        <v>75</v>
      </c>
      <c r="E19" s="90">
        <v>1.0333000000000001</v>
      </c>
      <c r="F19" s="90">
        <v>1.0041</v>
      </c>
      <c r="G19" s="40">
        <v>92.697592205339745</v>
      </c>
      <c r="H19" s="90">
        <v>9.4928200222624319</v>
      </c>
      <c r="I19" s="40">
        <v>3.2352372162877128</v>
      </c>
      <c r="J19" s="40">
        <v>58.203000000000003</v>
      </c>
      <c r="K19" s="90">
        <v>7063.6073999999999</v>
      </c>
    </row>
    <row r="20" spans="3:13" x14ac:dyDescent="0.25">
      <c r="C20" t="s">
        <v>71</v>
      </c>
      <c r="D20" t="s">
        <v>76</v>
      </c>
      <c r="E20" s="90">
        <v>1.0755999999999999</v>
      </c>
      <c r="F20" s="90">
        <v>0.98360000000000003</v>
      </c>
      <c r="G20" s="40">
        <v>96.492335407009975</v>
      </c>
      <c r="H20" s="90">
        <v>9.2990118254131335</v>
      </c>
      <c r="I20" s="40">
        <v>3.3676774894406876</v>
      </c>
      <c r="J20" s="40">
        <v>60.585999999999999</v>
      </c>
      <c r="K20" s="90">
        <v>6919.3946999999998</v>
      </c>
    </row>
    <row r="21" spans="3:13" x14ac:dyDescent="0.25">
      <c r="C21" t="s">
        <v>71</v>
      </c>
      <c r="D21" t="s">
        <v>77</v>
      </c>
      <c r="E21" s="90">
        <v>1</v>
      </c>
      <c r="F21" s="90">
        <v>1</v>
      </c>
      <c r="G21" s="40">
        <v>89.710241174237623</v>
      </c>
      <c r="H21" s="90">
        <v>9.4540583828925708</v>
      </c>
      <c r="I21" s="40">
        <v>3.1309757246566456</v>
      </c>
      <c r="J21" s="40">
        <v>56.328000000000003</v>
      </c>
      <c r="K21" s="90">
        <v>7034.7647999999999</v>
      </c>
      <c r="M21" s="40"/>
    </row>
    <row r="22" spans="3:13" x14ac:dyDescent="0.25">
      <c r="C22" t="s">
        <v>71</v>
      </c>
      <c r="D22" t="s">
        <v>78</v>
      </c>
      <c r="E22" s="90">
        <v>1.0423</v>
      </c>
      <c r="F22" s="90">
        <v>0.99329999999999996</v>
      </c>
      <c r="G22" s="40">
        <v>93.504984375907881</v>
      </c>
      <c r="H22" s="90">
        <v>9.3907161917271917</v>
      </c>
      <c r="I22" s="40">
        <v>3.2634159978096218</v>
      </c>
      <c r="J22" s="40">
        <v>58.71</v>
      </c>
      <c r="K22" s="90">
        <v>6987.6319000000003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ENEL DX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2022-08-09T20:37:50Z</dcterms:modified>
</cp:coreProperties>
</file>