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152B40B6-4DE0-4146-A6B7-C795DB22939B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J7" i="1" s="1"/>
  <c r="G6" i="1"/>
  <c r="J6" i="1" s="1"/>
  <c r="G5" i="1"/>
  <c r="J5" i="1" s="1"/>
  <c r="H7" i="1" l="1"/>
  <c r="I7" i="1" s="1"/>
  <c r="H6" i="1"/>
  <c r="I6" i="1" s="1"/>
  <c r="H5" i="1"/>
  <c r="I5" i="1" s="1"/>
  <c r="F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<sst xmlns="http://schemas.openxmlformats.org/spreadsheetml/2006/main" count="95" uniqueCount="66">
  <si>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</si>
  <si>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</si>
  <si>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</si>
  <si>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</si>
  <si>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</si>
  <si>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</si>
  <si>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</si>
  <si>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</si>
  <si>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</si>
  <si>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</si>
  <si>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</si>
  <si>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</si>
  <si>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</si>
  <si>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</si>
  <si>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</si>
  <si>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</si>
  <si>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</si>
  <si>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</si>
  <si>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</si>
  <si>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</si>
  <si>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</si>
  <si>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</si>
  <si>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</si>
  <si>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</si>
  <si>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</si>
  <si>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</si>
  <si>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</si>
  <si>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</si>
  <si>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</si>
  <si>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</si>
  <si>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</si>
  <si>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</si>
  <si>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</si>
  <si>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</si>
  <si>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</si>
  <si>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</si>
  <si>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</si>
  <si>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</si>
  <si>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</si>
  <si>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</si>
  <si>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</si>
  <si>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</si>
  <si>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</si>
  <si>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</si>
  <si>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</si>
  <si>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</si>
  <si>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</si>
  <si>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</si>
  <si>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</si>
  <si>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</si>
  <si>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</si>
  <si>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</si>
  <si>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</si>
  <si>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</si>
  <si>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</si>
  <si>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</si>
  <si>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</si>
  <si>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</si>
  <si>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</si>
  <si>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</si>
  <si>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</si>
  <si>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</si>
  <si>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</si>
  <si>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</si>
  <si>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BS3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</si>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</sst>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K5" sqref="K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38"/>
      <c r="B2" s="38"/>
      <c r="C2" s="45"/>
      <c r="D2" s="46"/>
      <c r="E2" s="38"/>
      <c r="F2" s="35"/>
      <c r="G2" s="35"/>
      <c r="H2" s="36"/>
      <c r="I2" s="91" t="s">
        <v>12</v>
      </c>
      <c r="J2" s="92"/>
      <c r="K2" s="92"/>
      <c r="L2" s="93"/>
      <c r="N2" s="68" t="s">
        <v>47</v>
      </c>
      <c r="O2" s="68"/>
    </row>
    <row r="3" spans="1:15" ht="14.4" x14ac:dyDescent="0.3">
      <c r="A3" s="94" t="s">
        <v>11</v>
      </c>
      <c r="B3" s="96" t="s">
        <v>0</v>
      </c>
      <c r="C3" s="98" t="s">
        <v>1</v>
      </c>
      <c r="D3" s="41" t="s">
        <v>2</v>
      </c>
      <c r="E3" s="40" t="s">
        <v>3</v>
      </c>
      <c r="F3" s="24" t="s">
        <v>30</v>
      </c>
      <c r="G3" s="1" t="s">
        <v>4</v>
      </c>
      <c r="H3" s="2" t="s">
        <v>5</v>
      </c>
      <c r="I3" s="34" t="s">
        <v>28</v>
      </c>
      <c r="J3" s="33" t="s">
        <v>4</v>
      </c>
      <c r="K3" s="33" t="s">
        <v>27</v>
      </c>
      <c r="L3" s="31" t="s">
        <v>30</v>
      </c>
      <c r="N3" s="6" t="s">
        <v>39</v>
      </c>
      <c r="O3" s="6" t="s">
        <v>40</v>
      </c>
    </row>
    <row r="4" spans="1:15" x14ac:dyDescent="0.25">
      <c r="A4" s="95"/>
      <c r="B4" s="97"/>
      <c r="C4" s="99"/>
      <c r="D4" s="34" t="s">
        <v>6</v>
      </c>
      <c r="E4" s="31" t="s">
        <v>7</v>
      </c>
      <c r="F4" s="25" t="s">
        <v>34</v>
      </c>
      <c r="G4" s="3" t="s">
        <v>46</v>
      </c>
      <c r="H4" s="4" t="s">
        <v>45</v>
      </c>
      <c r="I4" s="44" t="s">
        <v>10</v>
      </c>
      <c r="J4" s="42" t="s">
        <v>10</v>
      </c>
      <c r="K4" s="42" t="s">
        <v>10</v>
      </c>
      <c r="L4" s="43" t="s">
        <v>10</v>
      </c>
      <c r="N4" s="7" t="str">
        <f>"Active Energy: "&amp;TEXT(H8,"#,###")&amp;" kWh"</f>
        <v>Active Energy: 6,372 kWh</v>
      </c>
      <c r="O4" s="8">
        <f>I8</f>
        <v>213541</v>
      </c>
    </row>
    <row r="5" spans="1:15" x14ac:dyDescent="0.25">
      <c r="A5" t="s">
        <v>40</v>
      </c>
      <c r="B5" s="5" t="s">
        <v>64</v>
      </c>
      <c r="C5" t="s">
        <v>42</v>
      </c>
      <c r="D5" s="87">
        <f>VLOOKUP($C5,Precios!$D$16:$K$18,8,0)</f>
        <v>6840.7855</v>
      </c>
      <c r="E5" s="47">
        <f>VLOOKUP($C5,Precios!$D$16:$K$18,7,0)</f>
        <v>33.619</v>
      </c>
      <c r="F5" s="47"/>
      <c r="G5" s="49">
        <f>SOCOEPA!G6</f>
        <v>8.0775667711208072</v>
      </c>
      <c r="H5" s="49">
        <f>SOCOEPA!C6</f>
        <v>4569.7882717119101</v>
      </c>
      <c r="I5" s="51">
        <f>ROUND(H5*E5,0)</f>
        <v>153632</v>
      </c>
      <c r="J5" s="52">
        <f>ROUND(G5*D5,0)</f>
        <v>55257</v>
      </c>
      <c r="K5" s="52">
        <v>471.13769711737507</v>
      </c>
      <c r="L5" s="53">
        <f t="shared" ref="L5:L7" si="0">H5*F5*1000</f>
        <v>0</v>
      </c>
      <c r="N5" s="7" t="str">
        <f>"Capacity: "&amp;TEXT(G8,"###")&amp;" kW"</f>
        <v>Capacity: 11 kW</v>
      </c>
      <c r="O5" s="8">
        <f>J8</f>
        <v>76502</v>
      </c>
    </row>
    <row r="6" spans="1:15" x14ac:dyDescent="0.25">
      <c r="A6" t="s">
        <v>40</v>
      </c>
      <c r="B6" t="s">
        <v>64</v>
      </c>
      <c r="C6" t="s">
        <v>43</v>
      </c>
      <c r="D6" s="88">
        <f>VLOOKUP($C6,Precios!$D$16:$K$18,8,0)</f>
        <v>6781.1049999999996</v>
      </c>
      <c r="E6" s="48">
        <f>VLOOKUP($C6,Precios!$D$16:$K$18,7,0)</f>
        <v>33.253999999999998</v>
      </c>
      <c r="F6" s="48"/>
      <c r="G6" s="50">
        <f>SOCOEPA!H6</f>
        <v>3.0608924420237722</v>
      </c>
      <c r="H6" s="50">
        <f>SOCOEPA!D6</f>
        <v>1758.471865033503</v>
      </c>
      <c r="I6" s="54">
        <f>ROUND(H6*E6,0)</f>
        <v>58476</v>
      </c>
      <c r="J6" s="55">
        <f>ROUND(G6*D6,0)</f>
        <v>20756</v>
      </c>
      <c r="K6" s="55"/>
      <c r="L6" s="56">
        <f t="shared" si="0"/>
        <v>0</v>
      </c>
      <c r="N6" s="7" t="s">
        <v>9</v>
      </c>
      <c r="O6" s="8">
        <f>K8</f>
        <v>471.13769711737507</v>
      </c>
    </row>
    <row r="7" spans="1:15" x14ac:dyDescent="0.25">
      <c r="A7" t="s">
        <v>40</v>
      </c>
      <c r="B7" t="s">
        <v>64</v>
      </c>
      <c r="C7" t="s">
        <v>44</v>
      </c>
      <c r="D7" s="89">
        <f>VLOOKUP($C7,Precios!$D$16:$K$18,8,0)</f>
        <v>6446.8944000000001</v>
      </c>
      <c r="E7" s="90">
        <f>VLOOKUP($C7,Precios!$D$16:$K$18,7,0)</f>
        <v>32.909999999999997</v>
      </c>
      <c r="F7" s="48"/>
      <c r="G7" s="50">
        <f>SOCOEPA!I6</f>
        <v>7.5854199452557614E-2</v>
      </c>
      <c r="H7" s="50">
        <f>SOCOEPA!E6</f>
        <v>43.557875696326136</v>
      </c>
      <c r="I7" s="54">
        <f>ROUND(H7*E7,0)</f>
        <v>1433</v>
      </c>
      <c r="J7" s="55">
        <f>ROUND(G7*D7,0)</f>
        <v>489</v>
      </c>
      <c r="K7" s="55"/>
      <c r="L7" s="56">
        <f t="shared" si="0"/>
        <v>0</v>
      </c>
      <c r="N7" s="7" t="s">
        <v>30</v>
      </c>
      <c r="O7" s="8">
        <f>L8</f>
        <v>0</v>
      </c>
    </row>
    <row r="8" spans="1:15" ht="14.4" x14ac:dyDescent="0.3">
      <c r="A8" s="12"/>
      <c r="B8" s="12"/>
      <c r="C8" s="12"/>
      <c r="D8" s="85"/>
      <c r="E8" s="86"/>
      <c r="F8" s="59" t="s">
        <v>8</v>
      </c>
      <c r="G8" s="67">
        <f t="shared" ref="G8:L8" si="1">SUM(G5:G7)</f>
        <v>11.214313412597136</v>
      </c>
      <c r="H8" s="58">
        <f t="shared" si="1"/>
        <v>6371.8180124417395</v>
      </c>
      <c r="I8" s="60">
        <f t="shared" si="1"/>
        <v>213541</v>
      </c>
      <c r="J8" s="60">
        <f t="shared" si="1"/>
        <v>76502</v>
      </c>
      <c r="K8" s="60">
        <f t="shared" si="1"/>
        <v>471.13769711737507</v>
      </c>
      <c r="L8" s="58">
        <f t="shared" si="1"/>
        <v>0</v>
      </c>
      <c r="N8" s="9" t="s">
        <v>8</v>
      </c>
      <c r="O8" s="10">
        <f>SUM(O4:O7)</f>
        <v>290514.1376971174</v>
      </c>
    </row>
    <row r="10" spans="1:15" x14ac:dyDescent="0.25">
      <c r="E10" s="7" t="s">
        <v>37</v>
      </c>
      <c r="F10" t="s">
        <v>38</v>
      </c>
      <c r="L10" s="66"/>
      <c r="M10" s="66"/>
    </row>
    <row r="14" spans="1:15" ht="13.8" x14ac:dyDescent="0.25">
      <c r="I14" s="39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9"/>
  <sheetViews>
    <sheetView workbookViewId="0">
      <selection activeCell="G6" sqref="G6:I6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9" t="s">
        <v>48</v>
      </c>
    </row>
    <row r="3" spans="1:9" ht="15" thickBot="1" x14ac:dyDescent="0.35">
      <c r="A3" s="26" t="s">
        <v>29</v>
      </c>
      <c r="B3" s="26" t="s">
        <v>65</v>
      </c>
    </row>
    <row r="4" spans="1:9" ht="15" thickBot="1" x14ac:dyDescent="0.35">
      <c r="C4" s="100" t="s">
        <v>41</v>
      </c>
      <c r="D4" s="101"/>
      <c r="E4" s="101"/>
      <c r="F4" s="102"/>
      <c r="G4" s="100" t="s">
        <v>18</v>
      </c>
      <c r="H4" s="101"/>
      <c r="I4" s="102"/>
    </row>
    <row r="5" spans="1:9" ht="15" thickBot="1" x14ac:dyDescent="0.35">
      <c r="A5" s="27" t="s">
        <v>31</v>
      </c>
      <c r="B5" s="28" t="s">
        <v>32</v>
      </c>
      <c r="C5" s="62" t="s">
        <v>42</v>
      </c>
      <c r="D5" s="63" t="s">
        <v>43</v>
      </c>
      <c r="E5" s="65" t="s">
        <v>44</v>
      </c>
      <c r="F5" s="62" t="s">
        <v>8</v>
      </c>
      <c r="G5" s="62" t="s">
        <v>42</v>
      </c>
      <c r="H5" s="63" t="s">
        <v>43</v>
      </c>
      <c r="I5" s="64" t="s">
        <v>44</v>
      </c>
    </row>
    <row r="6" spans="1:9" x14ac:dyDescent="0.25">
      <c r="A6" s="29" t="s">
        <v>33</v>
      </c>
      <c r="B6" s="30">
        <v>3</v>
      </c>
      <c r="C6" s="70">
        <v>4569.7882717119101</v>
      </c>
      <c r="D6" s="71">
        <v>1758.471865033503</v>
      </c>
      <c r="E6" s="72">
        <v>43.557875696326136</v>
      </c>
      <c r="F6" s="73">
        <f>SUM(C6:E6)</f>
        <v>6371.8180124417395</v>
      </c>
      <c r="G6" s="74">
        <v>8.0775667711208072</v>
      </c>
      <c r="H6" s="75">
        <v>3.0608924420237722</v>
      </c>
      <c r="I6" s="76">
        <v>7.5854199452557614E-2</v>
      </c>
    </row>
    <row r="9" spans="1:9" x14ac:dyDescent="0.25">
      <c r="C9" s="8"/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13</v>
      </c>
      <c r="D2" s="14"/>
      <c r="E2" s="14" t="s">
        <v>14</v>
      </c>
      <c r="F2" s="15" t="s">
        <v>15</v>
      </c>
    </row>
    <row r="3" spans="3:11" ht="13.8" x14ac:dyDescent="0.3">
      <c r="C3" s="17" t="s">
        <v>16</v>
      </c>
      <c r="D3" s="16" t="s">
        <v>17</v>
      </c>
      <c r="E3" s="16">
        <v>46.65</v>
      </c>
      <c r="F3" s="18" t="s">
        <v>59</v>
      </c>
      <c r="H3" s="103" t="s">
        <v>49</v>
      </c>
      <c r="I3" s="104"/>
    </row>
    <row r="4" spans="3:11" ht="13.8" x14ac:dyDescent="0.3">
      <c r="C4" s="19" t="s">
        <v>18</v>
      </c>
      <c r="D4" s="20" t="s">
        <v>19</v>
      </c>
      <c r="E4" s="20">
        <v>8.3592999999999993</v>
      </c>
      <c r="F4" s="21" t="s">
        <v>59</v>
      </c>
      <c r="H4" s="78" t="s">
        <v>50</v>
      </c>
      <c r="I4" s="79">
        <v>1</v>
      </c>
    </row>
    <row r="5" spans="3:11" ht="13.8" x14ac:dyDescent="0.3">
      <c r="C5" s="13" t="s">
        <v>13</v>
      </c>
      <c r="D5" s="14"/>
      <c r="E5" s="14" t="s">
        <v>14</v>
      </c>
      <c r="F5" s="15" t="s">
        <v>15</v>
      </c>
      <c r="H5" s="80" t="s">
        <v>18</v>
      </c>
      <c r="I5" s="81">
        <v>1</v>
      </c>
    </row>
    <row r="6" spans="3:11" ht="13.8" x14ac:dyDescent="0.3">
      <c r="C6" s="17" t="s">
        <v>20</v>
      </c>
      <c r="D6" s="16"/>
      <c r="E6" s="16">
        <v>744.1</v>
      </c>
      <c r="F6" s="77">
        <v>44562</v>
      </c>
    </row>
    <row r="7" spans="3:11" ht="13.8" x14ac:dyDescent="0.3">
      <c r="C7" s="17" t="s">
        <v>21</v>
      </c>
      <c r="D7" s="16"/>
      <c r="E7" s="57">
        <v>268.14</v>
      </c>
      <c r="F7" s="77">
        <v>44562</v>
      </c>
    </row>
    <row r="8" spans="3:11" ht="13.8" x14ac:dyDescent="0.3">
      <c r="C8" s="17" t="s">
        <v>51</v>
      </c>
      <c r="D8" s="16"/>
      <c r="E8" s="82" t="s">
        <v>48</v>
      </c>
      <c r="F8" s="18"/>
    </row>
    <row r="9" spans="3:11" ht="13.8" x14ac:dyDescent="0.3">
      <c r="C9" s="17" t="s">
        <v>52</v>
      </c>
      <c r="D9" s="16"/>
      <c r="E9" s="83" t="s">
        <v>53</v>
      </c>
      <c r="F9" s="18"/>
    </row>
    <row r="10" spans="3:11" ht="13.8" x14ac:dyDescent="0.3">
      <c r="C10" s="17" t="s">
        <v>54</v>
      </c>
      <c r="D10" s="16"/>
      <c r="E10" s="57">
        <v>237.547</v>
      </c>
      <c r="F10" s="18"/>
    </row>
    <row r="11" spans="3:11" ht="13.8" x14ac:dyDescent="0.3">
      <c r="C11" s="17" t="s">
        <v>55</v>
      </c>
      <c r="D11" s="16"/>
      <c r="E11" s="22">
        <v>248.35900000000001</v>
      </c>
      <c r="F11" s="18"/>
    </row>
    <row r="12" spans="3:11" ht="13.8" x14ac:dyDescent="0.3">
      <c r="C12" s="19" t="s">
        <v>22</v>
      </c>
      <c r="D12" s="20"/>
      <c r="E12" s="23"/>
      <c r="F12" s="21" t="s">
        <v>63</v>
      </c>
    </row>
    <row r="15" spans="3:11" ht="41.4" x14ac:dyDescent="0.25">
      <c r="C15" s="32" t="s">
        <v>35</v>
      </c>
      <c r="D15" s="32" t="s">
        <v>23</v>
      </c>
      <c r="E15" s="84" t="s">
        <v>24</v>
      </c>
      <c r="F15" s="32" t="s">
        <v>36</v>
      </c>
      <c r="G15" s="32" t="s">
        <v>56</v>
      </c>
      <c r="H15" s="32" t="s">
        <v>57</v>
      </c>
      <c r="I15" s="32" t="s">
        <v>58</v>
      </c>
      <c r="J15" s="32" t="s">
        <v>25</v>
      </c>
      <c r="K15" s="32" t="s">
        <v>26</v>
      </c>
    </row>
    <row r="16" spans="3:11" x14ac:dyDescent="0.25">
      <c r="C16" t="s">
        <v>40</v>
      </c>
      <c r="D16" t="s">
        <v>60</v>
      </c>
      <c r="E16" s="61">
        <v>0.84870000000000001</v>
      </c>
      <c r="F16" s="61">
        <v>0.96579999999999999</v>
      </c>
      <c r="G16" s="37">
        <v>44.690776981818338</v>
      </c>
      <c r="H16" s="61">
        <v>9.1131636164279062</v>
      </c>
      <c r="I16" s="37">
        <v>0</v>
      </c>
      <c r="J16" s="37">
        <v>33.253999999999998</v>
      </c>
      <c r="K16" s="61">
        <v>6781.1049999999996</v>
      </c>
    </row>
    <row r="17" spans="3:11" x14ac:dyDescent="0.25">
      <c r="C17" t="s">
        <v>40</v>
      </c>
      <c r="D17" t="s">
        <v>61</v>
      </c>
      <c r="E17" s="61">
        <v>0.85799999999999998</v>
      </c>
      <c r="F17" s="61">
        <v>0.97430000000000005</v>
      </c>
      <c r="G17" s="37">
        <v>45.180495640862652</v>
      </c>
      <c r="H17" s="61">
        <v>9.1933685146880411</v>
      </c>
      <c r="I17" s="37">
        <v>0</v>
      </c>
      <c r="J17" s="37">
        <v>33.619</v>
      </c>
      <c r="K17" s="61">
        <v>6840.7855</v>
      </c>
    </row>
    <row r="18" spans="3:11" x14ac:dyDescent="0.25">
      <c r="C18" t="s">
        <v>40</v>
      </c>
      <c r="D18" t="s">
        <v>62</v>
      </c>
      <c r="E18" s="61">
        <v>0.83989999999999998</v>
      </c>
      <c r="F18" s="61">
        <v>0.91820000000000002</v>
      </c>
      <c r="G18" s="37">
        <v>44.227387282937691</v>
      </c>
      <c r="H18" s="61">
        <v>8.6640161861711569</v>
      </c>
      <c r="I18" s="37">
        <v>0</v>
      </c>
      <c r="J18" s="37">
        <v>32.909999999999997</v>
      </c>
      <c r="K18" s="61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2022-08-09T13:23:44Z</dcterms:modified>
</cp:coreProperties>
</file>