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9-Sep\"/>
    </mc:Choice>
  </mc:AlternateContent>
  <xr:revisionPtr revIDLastSave="0" documentId="13_ncr:1_{FCA44CC0-85F7-4038-B2C8-99E10BC313F5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recio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" l="1"/>
  <c r="O6" i="3"/>
  <c r="H6" i="1" l="1"/>
  <c r="E6" i="1"/>
  <c r="E7" i="1"/>
  <c r="E8" i="1"/>
  <c r="E5" i="1"/>
  <c r="D6" i="1"/>
  <c r="D7" i="1"/>
  <c r="D8" i="1"/>
  <c r="D5" i="1"/>
  <c r="G8" i="1" l="1"/>
  <c r="G7" i="1"/>
  <c r="G6" i="1"/>
  <c r="G5" i="1"/>
  <c r="H8" i="1" l="1"/>
  <c r="H7" i="1"/>
  <c r="K9" i="1" l="1"/>
  <c r="O6" i="1" s="1"/>
  <c r="L8" i="1" l="1"/>
  <c r="J8" i="1" l="1"/>
  <c r="I8" i="1"/>
  <c r="J5" i="1" l="1"/>
  <c r="J6" i="1"/>
  <c r="J7" i="1"/>
  <c r="I7" i="1" l="1"/>
  <c r="I6" i="1"/>
  <c r="G9" i="1" l="1"/>
  <c r="N5" i="1" s="1"/>
  <c r="H9" i="1"/>
  <c r="N4" i="1" s="1"/>
  <c r="I5" i="1"/>
  <c r="L5" i="1"/>
  <c r="L6" i="1"/>
  <c r="L7" i="1"/>
  <c r="J9" i="1"/>
  <c r="O5" i="1" s="1"/>
  <c r="I9" i="1" l="1"/>
  <c r="O4" i="1" s="1"/>
  <c r="L9" i="1"/>
  <c r="O7" i="1" s="1"/>
  <c r="O8" i="1" l="1"/>
</calcChain>
</file>

<file path=xl/sharedStrings.xml><?xml version="1.0" encoding="utf-8"?>
<sst xmlns="http://schemas.openxmlformats.org/spreadsheetml/2006/main" count="120" uniqueCount="74">
  <si>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</si>
  <si>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</si>
  <si>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</si>
  <si>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</si>
  <si>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</si>
  <si>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</si>
  <si>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</si>
  <si>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</si>
  <si>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</si>
  <si>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</si>
  <si>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</si>
  <si>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</si>
  <si>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</si>
  <si>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</si>
  <si>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</si>
  <si>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</si>
  <si>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</si>
  <si>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</si>
  <si>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</si>
  <si>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</si>
  <si>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</si>
  <si>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</si>
  <si>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</si>
  <si>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</si>
  <si>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</si>
  <si>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</si>
  <si>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</si>
  <si>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</si>
  <si>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</si>
  <si>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</si>
  <si>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</si>
  <si>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</si>
  <si>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</si>
  <si>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</si>
  <si>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</si>
  <si>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</si>
  <si>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</si>
  <si>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</si>
  <si>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</si>
  <si>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</si>
  <si>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</si>
  <si>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</si>
  <si>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</si>
  <si>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</si>
  <si>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</si>
  <si>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</si>
  <si>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</si>
  <si>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</si>
  <si>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</si>
  <si>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</si>
  <si>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</si>
  <si>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</si>
  <si>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</si>
  <si>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</si>
  <si>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</si>
  <si>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</si>
  <si>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</si>
  <si>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</si>
  <si>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</si>
  <si>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</si>
  <si>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</si>
  <si>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</si>
  <si>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</si>
  <si>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</si>
  <si>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</si>
  <si>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</si>
  <si>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</si>
  <si>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</si>
  <si>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9T S2/2021</t>
  </si>
  <si>
    <t>ALTO JAHUEL 220</t>
  </si>
  <si>
    <t>CHARRUA 220</t>
  </si>
  <si>
    <t>ITAHUE 220</t>
  </si>
  <si>
    <t>RAPEL 220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</si>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</sst>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  <numFmt numFmtId="191" formatCode="_ * #,##0_ ;_ * \-#,##0_ ;_ * &quot;-&quot;_ ;_ @_ "/>
  </numFmts>
  <fonts count="92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375">
    <xf numFmtId="0" fontId="0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0" fillId="0" borderId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0" borderId="0" applyNumberFormat="0" applyBorder="0" applyAlignment="0" applyProtection="0"/>
    <xf numFmtId="0" fontId="34" fillId="43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1" borderId="0" applyNumberFormat="0" applyBorder="0" applyAlignment="0" applyProtection="0"/>
    <xf numFmtId="0" fontId="31" fillId="0" borderId="0"/>
    <xf numFmtId="0" fontId="36" fillId="48" borderId="0" applyNumberFormat="0" applyBorder="0" applyAlignment="0" applyProtection="0"/>
    <xf numFmtId="0" fontId="37" fillId="49" borderId="39" applyNumberFormat="0" applyAlignment="0" applyProtection="0"/>
    <xf numFmtId="0" fontId="38" fillId="50" borderId="40" applyNumberFormat="0" applyAlignment="0" applyProtection="0"/>
    <xf numFmtId="0" fontId="39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35" fillId="47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47" borderId="0" applyNumberFormat="0" applyBorder="0" applyAlignment="0" applyProtection="0"/>
    <xf numFmtId="0" fontId="35" fillId="54" borderId="0" applyNumberFormat="0" applyBorder="0" applyAlignment="0" applyProtection="0"/>
    <xf numFmtId="0" fontId="41" fillId="45" borderId="39" applyNumberFormat="0" applyAlignment="0" applyProtection="0"/>
    <xf numFmtId="174" fontId="31" fillId="0" borderId="0" applyFont="0" applyFill="0" applyBorder="0" applyAlignment="0" applyProtection="0"/>
    <xf numFmtId="0" fontId="42" fillId="55" borderId="0" applyNumberFormat="0" applyBorder="0" applyAlignment="0" applyProtection="0"/>
    <xf numFmtId="0" fontId="43" fillId="45" borderId="0" applyNumberFormat="0" applyBorder="0" applyAlignment="0" applyProtection="0"/>
    <xf numFmtId="0" fontId="30" fillId="42" borderId="42" applyNumberFormat="0" applyFont="0" applyAlignment="0" applyProtection="0"/>
    <xf numFmtId="0" fontId="44" fillId="49" borderId="4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4" applyNumberFormat="0" applyFill="0" applyAlignment="0" applyProtection="0"/>
    <xf numFmtId="0" fontId="49" fillId="0" borderId="45" applyNumberFormat="0" applyFill="0" applyAlignment="0" applyProtection="0"/>
    <xf numFmtId="0" fontId="40" fillId="0" borderId="46" applyNumberFormat="0" applyFill="0" applyAlignment="0" applyProtection="0"/>
    <xf numFmtId="0" fontId="50" fillId="0" borderId="47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37" fillId="49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41" fillId="45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57" fillId="0" borderId="0" applyFont="0" applyFill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44" fillId="49" borderId="43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4" fillId="0" borderId="0"/>
    <xf numFmtId="0" fontId="63" fillId="0" borderId="0" applyNumberForma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64" fillId="11" borderId="0" applyNumberFormat="0" applyBorder="0" applyAlignment="0" applyProtection="0"/>
    <xf numFmtId="0" fontId="23" fillId="12" borderId="33" applyNumberFormat="0" applyAlignment="0" applyProtection="0"/>
    <xf numFmtId="0" fontId="24" fillId="13" borderId="34" applyNumberFormat="0" applyAlignment="0" applyProtection="0"/>
    <xf numFmtId="0" fontId="25" fillId="13" borderId="33" applyNumberFormat="0" applyAlignment="0" applyProtection="0"/>
    <xf numFmtId="0" fontId="26" fillId="0" borderId="35" applyNumberFormat="0" applyFill="0" applyAlignment="0" applyProtection="0"/>
    <xf numFmtId="0" fontId="27" fillId="14" borderId="36" applyNumberFormat="0" applyAlignment="0" applyProtection="0"/>
    <xf numFmtId="0" fontId="28" fillId="0" borderId="0" applyNumberFormat="0" applyFill="0" applyBorder="0" applyAlignment="0" applyProtection="0"/>
    <xf numFmtId="0" fontId="4" fillId="15" borderId="37" applyNumberFormat="0" applyFont="0" applyAlignment="0" applyProtection="0"/>
    <xf numFmtId="0" fontId="65" fillId="0" borderId="0" applyNumberFormat="0" applyFill="0" applyBorder="0" applyAlignment="0" applyProtection="0"/>
    <xf numFmtId="0" fontId="6" fillId="0" borderId="38" applyNumberFormat="0" applyFill="0" applyAlignment="0" applyProtection="0"/>
    <xf numFmtId="0" fontId="29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9" fillId="39" borderId="0" applyNumberFormat="0" applyBorder="0" applyAlignment="0" applyProtection="0"/>
    <xf numFmtId="0" fontId="66" fillId="0" borderId="0"/>
    <xf numFmtId="177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4" fillId="0" borderId="0"/>
    <xf numFmtId="0" fontId="4" fillId="0" borderId="0"/>
    <xf numFmtId="0" fontId="4" fillId="0" borderId="0"/>
    <xf numFmtId="0" fontId="66" fillId="0" borderId="0"/>
    <xf numFmtId="0" fontId="4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" fillId="0" borderId="0"/>
    <xf numFmtId="0" fontId="4" fillId="15" borderId="37" applyNumberFormat="0" applyFon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1" fillId="0" borderId="0"/>
    <xf numFmtId="0" fontId="30" fillId="0" borderId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37" fillId="49" borderId="39" applyNumberFormat="0" applyAlignment="0" applyProtection="0"/>
    <xf numFmtId="0" fontId="53" fillId="44" borderId="39" applyNumberFormat="0" applyAlignment="0" applyProtection="0"/>
    <xf numFmtId="0" fontId="37" fillId="49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41" fillId="45" borderId="39" applyNumberFormat="0" applyAlignment="0" applyProtection="0"/>
    <xf numFmtId="0" fontId="56" fillId="40" borderId="39" applyNumberFormat="0" applyAlignment="0" applyProtection="0"/>
    <xf numFmtId="0" fontId="41" fillId="45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30" fillId="0" borderId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6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>
      <alignment wrapText="1"/>
    </xf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44" fillId="49" borderId="43" applyNumberFormat="0" applyAlignment="0" applyProtection="0"/>
    <xf numFmtId="0" fontId="59" fillId="44" borderId="50" applyNumberFormat="0" applyAlignment="0" applyProtection="0"/>
    <xf numFmtId="0" fontId="44" fillId="49" borderId="43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0" borderId="0"/>
    <xf numFmtId="3" fontId="72" fillId="68" borderId="0">
      <alignment horizontal="left"/>
    </xf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3" fontId="73" fillId="56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4" fillId="4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4" fillId="43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4" fillId="42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5" fillId="43" borderId="0" applyNumberFormat="0" applyBorder="0" applyAlignment="0" applyProtection="0"/>
    <xf numFmtId="0" fontId="35" fillId="53" borderId="0" applyNumberFormat="0" applyBorder="0" applyAlignment="0" applyProtection="0"/>
    <xf numFmtId="0" fontId="35" fillId="61" borderId="0" applyNumberFormat="0" applyBorder="0" applyAlignment="0" applyProtection="0"/>
    <xf numFmtId="0" fontId="35" fillId="55" borderId="0" applyNumberFormat="0" applyBorder="0" applyAlignment="0" applyProtection="0"/>
    <xf numFmtId="0" fontId="35" fillId="43" borderId="0" applyNumberFormat="0" applyBorder="0" applyAlignment="0" applyProtection="0"/>
    <xf numFmtId="0" fontId="74" fillId="56" borderId="0">
      <alignment horizontal="left"/>
    </xf>
    <xf numFmtId="0" fontId="36" fillId="43" borderId="0" applyNumberFormat="0" applyBorder="0" applyAlignment="0" applyProtection="0"/>
    <xf numFmtId="0" fontId="45" fillId="0" borderId="54" applyNumberFormat="0" applyFill="0" applyAlignment="0" applyProtection="0"/>
    <xf numFmtId="181" fontId="30" fillId="0" borderId="0" applyFont="0" applyFill="0" applyBorder="0" applyAlignment="0" applyProtection="0"/>
    <xf numFmtId="182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61" borderId="0" applyNumberFormat="0" applyBorder="0" applyAlignment="0" applyProtection="0"/>
    <xf numFmtId="0" fontId="35" fillId="69" borderId="0" applyNumberFormat="0" applyBorder="0" applyAlignment="0" applyProtection="0"/>
    <xf numFmtId="0" fontId="35" fillId="51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59" borderId="0" applyNumberFormat="0" applyBorder="0" applyAlignment="0" applyProtection="0"/>
    <xf numFmtId="3" fontId="76" fillId="68" borderId="2">
      <alignment horizontal="center"/>
    </xf>
    <xf numFmtId="0" fontId="77" fillId="4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4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0" borderId="0">
      <alignment horizontal="left"/>
    </xf>
    <xf numFmtId="3" fontId="72" fillId="70" borderId="0">
      <alignment horizontal="left"/>
    </xf>
    <xf numFmtId="3" fontId="79" fillId="70" borderId="0">
      <alignment horizontal="center"/>
    </xf>
    <xf numFmtId="0" fontId="80" fillId="0" borderId="55" applyNumberFormat="0" applyFill="0" applyAlignment="0" applyProtection="0"/>
    <xf numFmtId="0" fontId="81" fillId="0" borderId="56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7" applyNumberFormat="0" applyFill="0" applyAlignment="0" applyProtection="0"/>
    <xf numFmtId="3" fontId="76" fillId="57" borderId="2">
      <alignment horizontal="center" vertical="center"/>
    </xf>
    <xf numFmtId="3" fontId="83" fillId="70" borderId="0">
      <alignment horizontal="left"/>
    </xf>
    <xf numFmtId="3" fontId="73" fillId="71" borderId="0">
      <alignment horizontal="right"/>
    </xf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23" fillId="12" borderId="33" applyNumberFormat="0" applyAlignment="0" applyProtection="0"/>
    <xf numFmtId="0" fontId="24" fillId="13" borderId="34" applyNumberFormat="0" applyAlignment="0" applyProtection="0"/>
    <xf numFmtId="0" fontId="25" fillId="13" borderId="33" applyNumberFormat="0" applyAlignment="0" applyProtection="0"/>
    <xf numFmtId="0" fontId="26" fillId="0" borderId="35" applyNumberFormat="0" applyFill="0" applyAlignment="0" applyProtection="0"/>
    <xf numFmtId="0" fontId="27" fillId="14" borderId="36" applyNumberFormat="0" applyAlignment="0" applyProtection="0"/>
    <xf numFmtId="0" fontId="28" fillId="0" borderId="0" applyNumberFormat="0" applyFill="0" applyBorder="0" applyAlignment="0" applyProtection="0"/>
    <xf numFmtId="0" fontId="6" fillId="0" borderId="38" applyNumberFormat="0" applyFill="0" applyAlignment="0" applyProtection="0"/>
    <xf numFmtId="0" fontId="29" fillId="16" borderId="0" applyNumberFormat="0" applyBorder="0" applyAlignment="0" applyProtection="0"/>
    <xf numFmtId="0" fontId="3" fillId="18" borderId="0" applyNumberFormat="0" applyBorder="0" applyAlignment="0" applyProtection="0"/>
    <xf numFmtId="0" fontId="2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9" fillId="24" borderId="0" applyNumberFormat="0" applyBorder="0" applyAlignment="0" applyProtection="0"/>
    <xf numFmtId="0" fontId="3" fillId="26" borderId="0" applyNumberFormat="0" applyBorder="0" applyAlignment="0" applyProtection="0"/>
    <xf numFmtId="0" fontId="2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9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84" fillId="0" borderId="0"/>
    <xf numFmtId="187" fontId="84" fillId="0" borderId="0" applyBorder="0" applyProtection="0"/>
    <xf numFmtId="188" fontId="84" fillId="0" borderId="0" applyBorder="0" applyProtection="0"/>
    <xf numFmtId="186" fontId="84" fillId="0" borderId="0" applyBorder="0" applyProtection="0"/>
    <xf numFmtId="185" fontId="84" fillId="0" borderId="0" applyBorder="0" applyProtection="0"/>
    <xf numFmtId="41" fontId="84" fillId="0" borderId="0" applyFont="0" applyFill="0" applyBorder="0" applyAlignment="0" applyProtection="0"/>
    <xf numFmtId="179" fontId="84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85" fillId="0" borderId="0"/>
    <xf numFmtId="0" fontId="85" fillId="0" borderId="0"/>
    <xf numFmtId="0" fontId="3" fillId="15" borderId="37" applyNumberFormat="0" applyFont="0" applyAlignment="0" applyProtection="0"/>
    <xf numFmtId="172" fontId="3" fillId="0" borderId="0" applyFont="0" applyFill="0" applyBorder="0" applyAlignment="0" applyProtection="0"/>
    <xf numFmtId="0" fontId="64" fillId="11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29" fillId="39" borderId="0" applyNumberFormat="0" applyBorder="0" applyAlignment="0" applyProtection="0"/>
    <xf numFmtId="0" fontId="33" fillId="0" borderId="0"/>
    <xf numFmtId="0" fontId="87" fillId="0" borderId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6" borderId="0" applyNumberFormat="0" applyBorder="0" applyAlignment="0" applyProtection="0"/>
    <xf numFmtId="0" fontId="35" fillId="41" borderId="0" applyNumberFormat="0" applyBorder="0" applyAlignment="0" applyProtection="0"/>
    <xf numFmtId="0" fontId="36" fillId="48" borderId="0" applyNumberFormat="0" applyBorder="0" applyAlignment="0" applyProtection="0"/>
    <xf numFmtId="0" fontId="35" fillId="51" borderId="0" applyNumberFormat="0" applyBorder="0" applyAlignment="0" applyProtection="0"/>
    <xf numFmtId="175" fontId="32" fillId="0" borderId="0" applyFont="0" applyFill="0" applyBorder="0" applyAlignment="0" applyProtection="0"/>
    <xf numFmtId="0" fontId="42" fillId="55" borderId="0" applyNumberFormat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88" fillId="0" borderId="0"/>
    <xf numFmtId="0" fontId="33" fillId="0" borderId="0"/>
    <xf numFmtId="9" fontId="3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3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7" fillId="0" borderId="0"/>
    <xf numFmtId="9" fontId="30" fillId="0" borderId="0" applyFont="0" applyFill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0" borderId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4" fontId="30" fillId="0" borderId="0" applyFont="0" applyFill="0" applyBorder="0" applyAlignment="0" applyProtection="0"/>
    <xf numFmtId="0" fontId="33" fillId="0" borderId="0"/>
    <xf numFmtId="0" fontId="67" fillId="0" borderId="0"/>
    <xf numFmtId="183" fontId="31" fillId="0" borderId="0" applyFont="0" applyFill="0" applyBorder="0" applyAlignment="0" applyProtection="0"/>
    <xf numFmtId="189" fontId="30" fillId="0" borderId="0" applyFont="0" applyFill="0" applyBorder="0" applyAlignment="0" applyProtection="0"/>
    <xf numFmtId="0" fontId="33" fillId="0" borderId="0"/>
    <xf numFmtId="0" fontId="30" fillId="0" borderId="0" applyFont="0" applyFill="0" applyBorder="0" applyAlignment="0" applyProtection="0"/>
    <xf numFmtId="0" fontId="33" fillId="0" borderId="0"/>
    <xf numFmtId="0" fontId="30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3" fillId="0" borderId="0"/>
    <xf numFmtId="0" fontId="33" fillId="0" borderId="0"/>
    <xf numFmtId="164" fontId="30" fillId="0" borderId="0" applyFont="0" applyFill="0" applyBorder="0" applyAlignment="0" applyProtection="0"/>
    <xf numFmtId="0" fontId="33" fillId="0" borderId="0"/>
    <xf numFmtId="4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86" fillId="17" borderId="0" applyNumberFormat="0" applyBorder="0" applyAlignment="0" applyProtection="0"/>
    <xf numFmtId="164" fontId="3" fillId="0" borderId="0" applyFont="0" applyFill="0" applyBorder="0" applyAlignment="0" applyProtection="0"/>
    <xf numFmtId="0" fontId="86" fillId="25" borderId="0" applyNumberFormat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86" fillId="17" borderId="0" applyNumberFormat="0" applyBorder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86" fillId="25" borderId="0" applyNumberFormat="0" applyBorder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59" fillId="44" borderId="50" applyNumberFormat="0" applyAlignment="0" applyProtection="0"/>
    <xf numFmtId="0" fontId="30" fillId="42" borderId="42" applyNumberFormat="0" applyFont="0" applyAlignment="0" applyProtection="0"/>
    <xf numFmtId="0" fontId="56" fillId="40" borderId="39" applyNumberFormat="0" applyAlignment="0" applyProtection="0"/>
    <xf numFmtId="0" fontId="53" fillId="44" borderId="39" applyNumberFormat="0" applyAlignment="0" applyProtection="0"/>
    <xf numFmtId="164" fontId="3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1" fontId="3" fillId="0" borderId="0" applyFont="0" applyFill="0" applyBorder="0" applyAlignment="0" applyProtection="0"/>
    <xf numFmtId="0" fontId="86" fillId="17" borderId="0" applyNumberFormat="0" applyBorder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56" fillId="40" borderId="39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6" fillId="40" borderId="39" applyNumberFormat="0" applyAlignment="0" applyProtection="0"/>
    <xf numFmtId="0" fontId="50" fillId="0" borderId="53" applyNumberFormat="0" applyFill="0" applyAlignment="0" applyProtection="0"/>
    <xf numFmtId="0" fontId="53" fillId="44" borderId="39" applyNumberFormat="0" applyAlignment="0" applyProtection="0"/>
    <xf numFmtId="0" fontId="56" fillId="40" borderId="39" applyNumberFormat="0" applyAlignment="0" applyProtection="0"/>
    <xf numFmtId="0" fontId="53" fillId="44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0" fillId="0" borderId="53" applyNumberFormat="0" applyFill="0" applyAlignment="0" applyProtection="0"/>
    <xf numFmtId="0" fontId="30" fillId="42" borderId="42" applyNumberFormat="0" applyFont="0" applyAlignment="0" applyProtection="0"/>
    <xf numFmtId="0" fontId="59" fillId="44" borderId="50" applyNumberFormat="0" applyAlignment="0" applyProtection="0"/>
    <xf numFmtId="0" fontId="30" fillId="42" borderId="42" applyNumberFormat="0" applyFont="0" applyAlignment="0" applyProtection="0"/>
    <xf numFmtId="0" fontId="59" fillId="44" borderId="50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30" fillId="42" borderId="42" applyNumberFormat="0" applyFon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56" fillId="40" borderId="39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6" fillId="40" borderId="39" applyNumberFormat="0" applyAlignment="0" applyProtection="0"/>
    <xf numFmtId="0" fontId="50" fillId="0" borderId="53" applyNumberFormat="0" applyFill="0" applyAlignment="0" applyProtection="0"/>
    <xf numFmtId="0" fontId="30" fillId="42" borderId="42" applyNumberFormat="0" applyFon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6" fillId="40" borderId="39" applyNumberFormat="0" applyAlignment="0" applyProtection="0"/>
    <xf numFmtId="0" fontId="53" fillId="44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0" fillId="0" borderId="53" applyNumberFormat="0" applyFill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59" fillId="44" borderId="50" applyNumberFormat="0" applyAlignment="0" applyProtection="0"/>
    <xf numFmtId="0" fontId="30" fillId="42" borderId="42" applyNumberFormat="0" applyFont="0" applyAlignment="0" applyProtection="0"/>
    <xf numFmtId="0" fontId="59" fillId="44" borderId="50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42" borderId="42" applyNumberFormat="0" applyFont="0" applyAlignment="0" applyProtection="0"/>
    <xf numFmtId="172" fontId="3" fillId="0" borderId="0" applyFont="0" applyFill="0" applyBorder="0" applyAlignment="0" applyProtection="0"/>
    <xf numFmtId="0" fontId="33" fillId="0" borderId="0"/>
    <xf numFmtId="0" fontId="30" fillId="0" borderId="0"/>
    <xf numFmtId="164" fontId="3" fillId="0" borderId="0" applyFont="0" applyFill="0" applyBorder="0" applyAlignment="0" applyProtection="0"/>
    <xf numFmtId="0" fontId="30" fillId="0" borderId="0"/>
    <xf numFmtId="0" fontId="30" fillId="0" borderId="0"/>
    <xf numFmtId="172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15" borderId="37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164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164" fontId="3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2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84" fillId="0" borderId="0"/>
    <xf numFmtId="187" fontId="84" fillId="0" borderId="0" applyBorder="0" applyProtection="0"/>
    <xf numFmtId="41" fontId="84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4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15" borderId="37" applyNumberFormat="0" applyFont="0" applyAlignment="0" applyProtection="0"/>
    <xf numFmtId="17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4" fillId="0" borderId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7" fontId="84" fillId="0" borderId="0" applyBorder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37" applyNumberFormat="0" applyFont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9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84" fillId="0" borderId="0"/>
    <xf numFmtId="187" fontId="84" fillId="0" borderId="0" applyBorder="0" applyProtection="0"/>
    <xf numFmtId="191" fontId="84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1" fillId="0" borderId="0"/>
    <xf numFmtId="191" fontId="84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7" applyNumberFormat="0" applyFont="0" applyAlignment="0" applyProtection="0"/>
    <xf numFmtId="172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84" fillId="0" borderId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19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4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7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37" applyNumberFormat="0" applyFont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</cellStyleXfs>
  <cellXfs count="10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5" fillId="0" borderId="6" xfId="0" applyFont="1" applyBorder="1" applyAlignment="1">
      <alignment horizontal="right"/>
    </xf>
    <xf numFmtId="3" fontId="5" fillId="0" borderId="6" xfId="0" applyNumberFormat="1" applyFont="1" applyBorder="1"/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8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horizontal="center"/>
    </xf>
    <xf numFmtId="0" fontId="8" fillId="0" borderId="11" xfId="0" applyFont="1" applyBorder="1"/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166" fontId="8" fillId="0" borderId="0" xfId="0" applyNumberFormat="1" applyFont="1"/>
    <xf numFmtId="166" fontId="8" fillId="0" borderId="2" xfId="0" applyNumberFormat="1" applyFont="1" applyBorder="1"/>
    <xf numFmtId="0" fontId="13" fillId="7" borderId="0" xfId="0" applyFont="1" applyFill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4" fillId="8" borderId="17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19" xfId="3" applyFont="1" applyFill="1" applyBorder="1" applyAlignment="1">
      <alignment horizontal="center" vertical="center"/>
    </xf>
    <xf numFmtId="0" fontId="14" fillId="8" borderId="20" xfId="3" applyFont="1" applyFill="1" applyBorder="1" applyAlignment="1">
      <alignment horizontal="center" vertical="center"/>
    </xf>
    <xf numFmtId="0" fontId="14" fillId="8" borderId="21" xfId="3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/>
    </xf>
    <xf numFmtId="0" fontId="14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6" fillId="0" borderId="0" xfId="0" applyNumberFormat="1" applyFont="1"/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6" fontId="9" fillId="0" borderId="0" xfId="0" applyNumberFormat="1" applyFont="1"/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5" fillId="72" borderId="27" xfId="3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3" borderId="58" xfId="0" applyFont="1" applyFill="1" applyBorder="1" applyAlignment="1">
      <alignment horizontal="right"/>
    </xf>
    <xf numFmtId="0" fontId="6" fillId="0" borderId="59" xfId="0" applyFont="1" applyBorder="1" applyAlignment="1">
      <alignment horizontal="center"/>
    </xf>
    <xf numFmtId="171" fontId="6" fillId="3" borderId="60" xfId="0" applyNumberFormat="1" applyFont="1" applyFill="1" applyBorder="1" applyAlignment="1">
      <alignment horizontal="center" vertical="center"/>
    </xf>
    <xf numFmtId="3" fontId="6" fillId="3" borderId="59" xfId="0" applyNumberFormat="1" applyFont="1" applyFill="1" applyBorder="1" applyAlignment="1">
      <alignment horizontal="center" vertical="center"/>
    </xf>
    <xf numFmtId="0" fontId="0" fillId="0" borderId="60" xfId="0" applyBorder="1"/>
    <xf numFmtId="167" fontId="6" fillId="3" borderId="59" xfId="0" applyNumberFormat="1" applyFont="1" applyFill="1" applyBorder="1" applyAlignment="1">
      <alignment horizontal="center" vertical="center"/>
    </xf>
    <xf numFmtId="3" fontId="6" fillId="3" borderId="60" xfId="0" applyNumberFormat="1" applyFont="1" applyFill="1" applyBorder="1" applyAlignment="1">
      <alignment horizontal="center" vertical="center"/>
    </xf>
    <xf numFmtId="0" fontId="89" fillId="0" borderId="58" xfId="0" applyFont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/>
    </xf>
    <xf numFmtId="0" fontId="7" fillId="6" borderId="61" xfId="0" applyFont="1" applyFill="1" applyBorder="1" applyAlignment="1">
      <alignment horizontal="center"/>
    </xf>
    <xf numFmtId="0" fontId="7" fillId="6" borderId="62" xfId="0" applyFont="1" applyFill="1" applyBorder="1" applyAlignment="1">
      <alignment horizontal="center"/>
    </xf>
    <xf numFmtId="0" fontId="7" fillId="6" borderId="63" xfId="0" applyFont="1" applyFill="1" applyBorder="1" applyAlignment="1">
      <alignment horizontal="center"/>
    </xf>
    <xf numFmtId="0" fontId="0" fillId="0" borderId="10" xfId="0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9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10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5" fillId="5" borderId="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2" xfId="3" applyFont="1" applyBorder="1" applyAlignment="1">
      <alignment horizontal="center"/>
    </xf>
    <xf numFmtId="0" fontId="14" fillId="0" borderId="12" xfId="3" applyFont="1" applyBorder="1" applyAlignment="1">
      <alignment horizontal="center" vertical="center" wrapText="1"/>
    </xf>
    <xf numFmtId="0" fontId="14" fillId="0" borderId="22" xfId="3" applyFont="1" applyBorder="1" applyAlignment="1">
      <alignment horizontal="center" vertical="center" wrapText="1"/>
    </xf>
    <xf numFmtId="0" fontId="7" fillId="6" borderId="61" xfId="0" applyFont="1" applyFill="1" applyBorder="1" applyAlignment="1">
      <alignment horizontal="center"/>
    </xf>
    <xf numFmtId="0" fontId="7" fillId="6" borderId="63" xfId="0" applyFont="1" applyFill="1" applyBorder="1" applyAlignment="1">
      <alignment horizontal="center"/>
    </xf>
  </cellXfs>
  <cellStyles count="237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" xfId="2287" builtinId="30" customBuiltin="1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0 4" xfId="2332" xr:uid="{D22DC20C-4FEB-4B42-8C35-2F57BAB1305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26" xfId="2310" xr:uid="{E6D4E682-BA51-4303-A929-734F20A13B25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8 2" xfId="2366" xr:uid="{EB8A0EC3-CBFA-47F1-A1D2-F25097878FC4}"/>
    <cellStyle name="20% - Énfasis2 9" xfId="98" xr:uid="{5F4F5D5F-2486-4070-8108-2A87FBDBE7C1}"/>
    <cellStyle name="20% - Énfasis3" xfId="2290" builtinId="38" customBuiltin="1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3 9 4" xfId="2333" xr:uid="{F7453500-F630-4B6C-9E68-9B0240EC0DEB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26" xfId="2313" xr:uid="{1A7CE1ED-E7E7-4FAD-B409-FF4C29C0A466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8 2" xfId="2369" xr:uid="{B8D4D0A8-D7A9-43C0-B654-2BF6590C73CE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5 8 2" xfId="2371" xr:uid="{246547B7-3F6E-47CA-BB7E-E25F6F490670}"/>
    <cellStyle name="20% - Énfasis5 9" xfId="2315" xr:uid="{AE8E35F4-E9C8-4E30-AD47-BFF1E4C29F0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26" xfId="2317" xr:uid="{1892E807-0A92-4DD9-BD69-A0980982C98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8 2" xfId="2373" xr:uid="{BC3189C0-9E5E-444F-91D4-A5325EFF26C3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27" xfId="2309" xr:uid="{7BC87428-F8DD-4E93-8D3F-94648DED89BA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8 2" xfId="2365" xr:uid="{69F8ECFE-EF09-4F11-8EB1-47DC14837976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2 8 2" xfId="2367" xr:uid="{31DFAEC1-6675-464A-AB84-914FFB5CADA4}"/>
    <cellStyle name="40% - Énfasis2 9" xfId="2311" xr:uid="{83613018-9B1A-4520-9924-6010148A5B6C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26" xfId="2312" xr:uid="{F3DDEA8D-EDD0-4BF5-B4B9-7FA097E356B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8 2" xfId="2368" xr:uid="{FC387BF5-7B48-4531-AA5C-CC380F02A53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27" xfId="2314" xr:uid="{1B64E030-3E07-4506-A6B0-BF436549BA4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8 2" xfId="2370" xr:uid="{6CB56078-9674-45DC-BD60-0A5F74AB7F74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5 8 2" xfId="2372" xr:uid="{01E7190E-B32E-472F-BDF2-15CD18FBCE3A}"/>
    <cellStyle name="40% - Énfasis5 9" xfId="2316" xr:uid="{18CE47EB-DEFD-49BE-AED1-77470F5CFB94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27" xfId="2318" xr:uid="{009B52BB-1DA4-4AB1-8CFA-2C4973487AFA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8 2" xfId="2374" xr:uid="{D15957D6-4291-4743-B084-38FBF225D173}"/>
    <cellStyle name="40% - Énfasis6 9" xfId="231" xr:uid="{DFB282FC-0B02-4DA2-B08A-C182E6B8AF55}"/>
    <cellStyle name="60% - Énfasis1" xfId="2288" builtinId="32" customBuiltin="1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" xfId="2289" builtinId="36" customBuiltin="1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" xfId="2291" builtinId="40" customBuiltin="1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" xfId="2292" builtinId="44" customBuiltin="1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" xfId="2293" builtinId="48" customBuiltin="1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" xfId="2294" builtinId="52" customBuiltin="1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11" xfId="2297" xr:uid="{53C47A85-5C6E-45C2-89E1-64B6A5C2EFED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2 6" xfId="2307" xr:uid="{A070A2B8-6D12-4226-AE2E-EAAB0AD5F367}"/>
    <cellStyle name="Millares [0] 2 3" xfId="1968" xr:uid="{10D32A37-58E7-4403-8B64-619DC33874A5}"/>
    <cellStyle name="Millares [0] 2 3 2" xfId="2253" xr:uid="{6AF5F52B-F753-48E6-9860-D9D535C3FE21}"/>
    <cellStyle name="Millares [0] 2 3 3" xfId="2329" xr:uid="{7D82FCCD-053D-49B4-A328-65F7D8A2BFC4}"/>
    <cellStyle name="Millares [0] 2 4" xfId="1843" xr:uid="{080ABC35-AA1A-4964-84F3-A7EBA4018BC3}"/>
    <cellStyle name="Millares [0] 2 5" xfId="2225" xr:uid="{F89CC5CD-DF3F-41EF-AE9D-DCE3154D5065}"/>
    <cellStyle name="Millares [0] 2 6" xfId="2301" xr:uid="{2464E636-0D43-4446-9F00-C97E102C53BA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2 3" xfId="2305" xr:uid="{7AF06978-4A84-4D9C-B472-6231A193758E}"/>
    <cellStyle name="Millares [0] 3 3" xfId="2011" xr:uid="{5FF7B3E6-5379-4C32-A7BA-23C3053D92D0}"/>
    <cellStyle name="Millares [0] 3 3 2" xfId="2257" xr:uid="{3D8105FB-28D1-4B3B-A1D9-F888DE884804}"/>
    <cellStyle name="Millares [0] 3 3 3" xfId="2334" xr:uid="{12D2A0A7-F944-46F9-BB34-8CDA31A377A7}"/>
    <cellStyle name="Millares [0] 3 4" xfId="2223" xr:uid="{B23D99D3-3791-4C68-A815-3C1EE5020E4A}"/>
    <cellStyle name="Millares [0] 3 5" xfId="2299" xr:uid="{2E445CB4-1FFD-4C6E-9C31-CCDB6E964F9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2 3" xfId="2353" xr:uid="{0F3C95EB-DCF5-4A7D-8389-FA1E360DFACB}"/>
    <cellStyle name="Millares [0] 4 3" xfId="2041" xr:uid="{A1F1C7C7-FC52-490D-872E-A168367AD5F6}"/>
    <cellStyle name="Millares [0] 4 3 2" xfId="2259" xr:uid="{A8D63C2A-9469-4F8A-8A31-DF944B4B34C4}"/>
    <cellStyle name="Millares [0] 4 3 3" xfId="2335" xr:uid="{7D057CC6-BF97-43F5-97FF-7E30B2F61ED2}"/>
    <cellStyle name="Millares [0] 4 4" xfId="2227" xr:uid="{84E78BEE-E18C-46C1-8CE7-E8BBDAF6949E}"/>
    <cellStyle name="Millares [0] 4 5" xfId="2303" xr:uid="{9688B870-71BC-4B63-B764-00C17B351C50}"/>
    <cellStyle name="Millares [0] 5" xfId="1959" xr:uid="{FD97919D-C21C-4F0D-BD6B-0E87EEBAD745}"/>
    <cellStyle name="Millares [0] 5 2" xfId="2248" xr:uid="{49AB5D3B-77CA-44A4-9BF2-1D32CBF48A5F}"/>
    <cellStyle name="Millares [0] 5 3" xfId="2324" xr:uid="{FBCC5102-A51F-413F-ACC8-C417932F4337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2 3" xfId="2347" xr:uid="{B01EDDEB-215B-48E8-8EBB-B1D2D3421EAD}"/>
    <cellStyle name="Millares [0] 6 3" xfId="2247" xr:uid="{D8D50437-27C3-4693-B89C-2F628C87EEE1}"/>
    <cellStyle name="Millares [0] 6 4" xfId="2323" xr:uid="{B1389292-56B3-44DA-A2BE-B7CA121C16AF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2 3" xfId="2356" xr:uid="{AF09A0DF-6BAD-4CB5-BCFB-FF6E63EDE662}"/>
    <cellStyle name="Millares [0] 7 3" xfId="2263" xr:uid="{BE76B922-E22E-45DD-BC02-4CD4634AC050}"/>
    <cellStyle name="Millares [0] 7 4" xfId="2339" xr:uid="{92FB40F0-65F1-449C-BD5A-F3870C2DFA61}"/>
    <cellStyle name="Millares [0] 8" xfId="2218" xr:uid="{3D73304E-E3E7-46BD-84E1-36D11AEE5F76}"/>
    <cellStyle name="Millares [0] 8 2" xfId="2284" xr:uid="{7C1536BB-E29E-45D6-AFBD-B7B15126F9F9}"/>
    <cellStyle name="Millares [0] 8 3" xfId="2360" xr:uid="{4E82B391-C296-4970-9BC0-28D606A16E52}"/>
    <cellStyle name="Millares [0] 9" xfId="1838" xr:uid="{08A0FF15-1E8E-46E9-8125-1DA552AA2427}"/>
    <cellStyle name="Millares [0] 9 2" xfId="2362" xr:uid="{A70CB74A-77DF-428B-BD96-CF33EADDEC84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2 3" xfId="2348" xr:uid="{E64B30A7-DB3E-455D-BCD4-C97CB34D616B}"/>
    <cellStyle name="Millares 10 3" xfId="1960" xr:uid="{766DE28E-D50F-4206-8037-43DA018AE0BB}"/>
    <cellStyle name="Millares 10 4" xfId="2249" xr:uid="{B42645CB-21EE-445A-BDAC-94EB8260B8AC}"/>
    <cellStyle name="Millares 10 5" xfId="2325" xr:uid="{5F17988F-32E1-4470-9984-5213EDDFB0DA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2 3" xfId="2354" xr:uid="{472626AA-B2DA-4B28-B9B2-E8A2A65DB1C7}"/>
    <cellStyle name="Millares 11 3" xfId="2042" xr:uid="{658C4E15-94A1-4D96-9E21-B6C5565B6F49}"/>
    <cellStyle name="Millares 11 4" xfId="2260" xr:uid="{321B849D-2E02-4C6A-9879-95DCF2C92B18}"/>
    <cellStyle name="Millares 11 5" xfId="2336" xr:uid="{64314159-5691-4D07-991F-E7ECB8D9C35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2 3" xfId="2350" xr:uid="{221845C0-6F99-4753-B8F7-2BFCD45C15AE}"/>
    <cellStyle name="Millares 12 3" xfId="1964" xr:uid="{B66BA640-6261-48A2-ABFB-63164EDEB57B}"/>
    <cellStyle name="Millares 12 4" xfId="2251" xr:uid="{DBF3A756-3120-4B4F-8B47-06701B1F4634}"/>
    <cellStyle name="Millares 12 5" xfId="2327" xr:uid="{BDED1D51-392E-4E2F-914E-E5B540EC3EFE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2 3" xfId="2349" xr:uid="{FDF5A639-07D1-4CE1-98B0-4D7543B835AC}"/>
    <cellStyle name="Millares 13 3" xfId="1962" xr:uid="{C57B9C47-6C94-4021-B6A8-545186CB4DDB}"/>
    <cellStyle name="Millares 13 4" xfId="2250" xr:uid="{5807CF60-0582-4ED1-A37A-9F771F9C8786}"/>
    <cellStyle name="Millares 13 5" xfId="2326" xr:uid="{7A002CC2-1E37-45A3-869F-C9E2F7DACA5C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2 3" xfId="2357" xr:uid="{6250FF06-99C9-4D4A-A32D-1E6210D6257B}"/>
    <cellStyle name="Millares 14 3" xfId="2105" xr:uid="{26286019-4015-4734-BC92-2D1B63EE3A94}"/>
    <cellStyle name="Millares 14 4" xfId="2264" xr:uid="{B0213B3A-6360-45FF-92F6-0EA43FC8262F}"/>
    <cellStyle name="Millares 14 5" xfId="2340" xr:uid="{8B0E6304-3557-4E3F-92EE-FF7AB6BD6AA9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5 4" xfId="2346" xr:uid="{5232178F-DB3D-42E9-8E3E-CF8460777822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6 4" xfId="2359" xr:uid="{A70E9091-8F93-458A-812D-7594D98A405A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2 3" xfId="2358" xr:uid="{FBBA9E9A-0256-4F37-A457-3AA652DDB08F}"/>
    <cellStyle name="Millares 3 2 3" xfId="2111" xr:uid="{309A84B5-4B8B-48E6-8B0E-F87ECB917964}"/>
    <cellStyle name="Millares 3 2 4" xfId="2265" xr:uid="{740E0DE9-A2AC-45C1-A24D-FE0515C796E6}"/>
    <cellStyle name="Millares 3 2 5" xfId="2341" xr:uid="{3A9D965C-57EE-4944-96DF-9333826FDAB9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45" xfId="2296" xr:uid="{CCAC41D3-21E0-404E-8E36-2295C9F90277}"/>
    <cellStyle name="Millares 46" xfId="2338" xr:uid="{4FE247DB-4C20-4E74-900F-26C59A2DDA1B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3 4" xfId="2351" xr:uid="{EC408805-1C73-493D-BD05-33319DD2EBCA}"/>
    <cellStyle name="Millares 7 4" xfId="1966" xr:uid="{4C8FB932-074D-4AAF-81B6-70F08963B385}"/>
    <cellStyle name="Millares 7 5" xfId="2252" xr:uid="{DB75C09F-CDAE-4AD4-B3C8-F85B51081046}"/>
    <cellStyle name="Millares 7 6" xfId="2328" xr:uid="{B00617D4-4422-4F9E-BD60-2650AADBC783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2 4" xfId="2352" xr:uid="{D682C0BE-19B5-4027-8256-26A309B90433}"/>
    <cellStyle name="Millares 8 3" xfId="2006" xr:uid="{C98BFB5C-7084-4044-A264-E4E5F29123AC}"/>
    <cellStyle name="Millares 8 4" xfId="2254" xr:uid="{C9C66FE9-2078-4DAA-8F35-3645388D628B}"/>
    <cellStyle name="Millares 8 5" xfId="2331" xr:uid="{5893D68F-6CF0-4D57-B2BA-E7FC0A0345DF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2 3" xfId="2355" xr:uid="{E4F7559A-4D19-40D4-A9D7-79E240DAAF24}"/>
    <cellStyle name="Millares 9 3" xfId="2043" xr:uid="{20B24C30-25AB-40E9-8531-E89E238294FD}"/>
    <cellStyle name="Millares 9 4" xfId="2261" xr:uid="{C83F7073-4C84-4CB2-9512-D79F8EF08DB5}"/>
    <cellStyle name="Millares 9 5" xfId="2337" xr:uid="{81FF172E-B67D-4D43-93AA-C05155D33E0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" xfId="2286" builtinId="28" customBuiltin="1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3 6" xfId="2319" xr:uid="{7FC7BE01-2E49-4EC8-A52E-7BCA654592D5}"/>
    <cellStyle name="Normal 14" xfId="1579" xr:uid="{2743E3D3-9FD7-4C7F-8741-32205D665176}"/>
    <cellStyle name="Normal 14 2" xfId="2361" xr:uid="{DD006EA5-283E-46E4-98B6-4025EF24458B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0 4" xfId="2321" xr:uid="{77E01310-14B7-41A1-8F81-470D9AA83728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2 4" xfId="2343" xr:uid="{88F74108-A956-4A93-AFD6-8C4E22E35788}"/>
    <cellStyle name="Normal 2 2 2 3" xfId="2116" xr:uid="{9470520C-8DAA-46B4-8EEA-788B22FAB44C}"/>
    <cellStyle name="Normal 2 2 2 3 2" xfId="2266" xr:uid="{016D282E-405A-4BF2-B321-CA6DA8C2C515}"/>
    <cellStyle name="Normal 2 2 2 3 3" xfId="2342" xr:uid="{2E243658-2F80-4272-BE56-F4C44EA82A6D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 8" xfId="2304" xr:uid="{4474CF84-B547-4F22-B54D-E210C8F90DE0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71" xfId="2298" xr:uid="{C1E624E8-5264-4BC3-9481-5EAE2D3307AA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 7" xfId="2308" xr:uid="{975C907C-98AD-498A-A84D-086C73460BC5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23" xfId="2302" xr:uid="{E5737A59-5538-4253-9BCF-D6C5FA37E919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3 7" xfId="2344" xr:uid="{C7B41F76-E0AB-4EEF-B69B-F50F14F973CB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75" xfId="2295" xr:uid="{1A2DD94D-C2AA-4AE7-9D27-4056FBBD1A57}"/>
    <cellStyle name="Normal 76" xfId="2330" xr:uid="{AF19ADAC-942A-410C-95AC-5621DDB1FF08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0 4" xfId="2364" xr:uid="{1A556B2C-CD15-477E-AC7D-98B83CA38A4D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6 3" xfId="2345" xr:uid="{8C40B972-8D28-4FBC-B02A-0899CE984096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Notas 9 6" xfId="2322" xr:uid="{68542460-E229-4E98-82D4-1DA74E30E63C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2 7" xfId="2306" xr:uid="{20F477C7-0489-4250-90BB-C13E56830504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2 8" xfId="2300" xr:uid="{76FD98CD-F2EC-4029-A207-D79A8647DDE5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6 4" xfId="2320" xr:uid="{90393177-280A-406A-AC87-91C83612C062}"/>
    <cellStyle name="Porcentaje 7" xfId="1803" xr:uid="{05EA547A-6CE4-485E-BC30-F26EE4952207}"/>
    <cellStyle name="Porcentaje 7 2" xfId="2363" xr:uid="{1C85E482-2E0D-4A43-B99D-773C6A6BCAD9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" xfId="2285" builtinId="15" customBuiltin="1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zoomScale="90" zoomScaleNormal="90" workbookViewId="0">
      <selection activeCell="I26" sqref="I2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C2"/>
      <c r="D2" s="58"/>
      <c r="F2" s="48"/>
      <c r="G2" s="48"/>
      <c r="H2" s="49"/>
      <c r="I2" s="91" t="s">
        <v>15</v>
      </c>
      <c r="J2" s="92"/>
      <c r="K2" s="92"/>
      <c r="L2" s="93"/>
      <c r="N2" s="70" t="s">
        <v>50</v>
      </c>
      <c r="O2" s="70"/>
    </row>
    <row r="3" spans="1:15" ht="14.4" x14ac:dyDescent="0.3">
      <c r="A3" s="94" t="s">
        <v>13</v>
      </c>
      <c r="B3" s="96" t="s">
        <v>0</v>
      </c>
      <c r="C3" s="98" t="s">
        <v>1</v>
      </c>
      <c r="D3" s="56" t="s">
        <v>2</v>
      </c>
      <c r="E3" s="55" t="s">
        <v>3</v>
      </c>
      <c r="F3" s="2" t="s">
        <v>43</v>
      </c>
      <c r="G3" s="1" t="s">
        <v>4</v>
      </c>
      <c r="H3" s="2" t="s">
        <v>5</v>
      </c>
      <c r="I3" s="47" t="s">
        <v>31</v>
      </c>
      <c r="J3" s="1" t="s">
        <v>4</v>
      </c>
      <c r="K3" s="1" t="s">
        <v>30</v>
      </c>
      <c r="L3" s="2" t="s">
        <v>43</v>
      </c>
      <c r="N3" s="10" t="s">
        <v>55</v>
      </c>
      <c r="O3" s="10" t="s">
        <v>37</v>
      </c>
    </row>
    <row r="4" spans="1:15" x14ac:dyDescent="0.25">
      <c r="A4" s="95"/>
      <c r="B4" s="97"/>
      <c r="C4" s="99"/>
      <c r="D4" s="57" t="s">
        <v>6</v>
      </c>
      <c r="E4" s="4" t="s">
        <v>7</v>
      </c>
      <c r="F4" s="4" t="s">
        <v>47</v>
      </c>
      <c r="G4" s="3" t="s">
        <v>49</v>
      </c>
      <c r="H4" s="4" t="s">
        <v>8</v>
      </c>
      <c r="I4" s="57" t="s">
        <v>12</v>
      </c>
      <c r="J4" s="3" t="s">
        <v>12</v>
      </c>
      <c r="K4" s="3" t="s">
        <v>12</v>
      </c>
      <c r="L4" s="4" t="s">
        <v>12</v>
      </c>
      <c r="N4" s="11" t="str">
        <f>"Active Energy: "&amp;TEXT(H9*1000,"###,###")&amp;" kWh"</f>
        <v>Active Energy: 49,024 kWh</v>
      </c>
      <c r="O4" s="12">
        <f>I9</f>
        <v>1806163.1329653757</v>
      </c>
    </row>
    <row r="5" spans="1:15" x14ac:dyDescent="0.25">
      <c r="A5" t="s">
        <v>37</v>
      </c>
      <c r="B5" s="5" t="s">
        <v>9</v>
      </c>
      <c r="C5" s="6" t="s">
        <v>35</v>
      </c>
      <c r="D5" s="16">
        <f>VLOOKUP($C5,Precios!$D$16:$K$19,8,0)</f>
        <v>5891.5150999999996</v>
      </c>
      <c r="E5" s="59">
        <f>VLOOKUP($C5,Precios!$D$16:$K$19,7,0)</f>
        <v>36.408999999999999</v>
      </c>
      <c r="F5" s="44"/>
      <c r="G5" s="7">
        <f>COPELEC!V6/1000</f>
        <v>8.9452842389560791E-2</v>
      </c>
      <c r="H5" s="67">
        <f>SUM(COPELEC!I6:K6)/1000</f>
        <v>44.292021390029255</v>
      </c>
      <c r="I5" s="60">
        <f t="shared" ref="I5:I7" si="0">H5*E5*1000</f>
        <v>1612628.2067895753</v>
      </c>
      <c r="J5" s="61">
        <f t="shared" ref="J5:J7" si="1">G5*D5*1000</f>
        <v>527012.77167601744</v>
      </c>
      <c r="K5" s="64">
        <v>0</v>
      </c>
      <c r="L5" s="62">
        <f t="shared" ref="L5:L7" si="2">H5*F5*1000</f>
        <v>0</v>
      </c>
      <c r="N5" s="11" t="str">
        <f>"Capacity: "&amp;TEXT(G9*1000,"#,###")&amp;" kW"</f>
        <v>Capacity: 99 kW</v>
      </c>
      <c r="O5" s="12">
        <f>J9</f>
        <v>592283.73055467755</v>
      </c>
    </row>
    <row r="6" spans="1:15" x14ac:dyDescent="0.25">
      <c r="A6" t="s">
        <v>37</v>
      </c>
      <c r="B6" t="s">
        <v>9</v>
      </c>
      <c r="C6" s="8" t="s">
        <v>36</v>
      </c>
      <c r="D6" s="16">
        <f>VLOOKUP($C6,Precios!$D$16:$K$19,8,0)</f>
        <v>6710.8927000000003</v>
      </c>
      <c r="E6" s="59">
        <f>VLOOKUP($C6,Precios!$D$16:$K$19,7,0)</f>
        <v>40.06</v>
      </c>
      <c r="F6" s="45"/>
      <c r="G6" s="9">
        <f>COPELEC!U6/1000</f>
        <v>5.319337287243802E-3</v>
      </c>
      <c r="H6" s="68">
        <f>SUM(COPELEC!F6:H6)/1000</f>
        <v>2.6361102412588688</v>
      </c>
      <c r="I6" s="63">
        <f t="shared" si="0"/>
        <v>105602.57626483029</v>
      </c>
      <c r="J6" s="64">
        <f t="shared" si="1"/>
        <v>35697.501769802235</v>
      </c>
      <c r="K6" s="64">
        <v>0</v>
      </c>
      <c r="L6" s="65">
        <f t="shared" si="2"/>
        <v>0</v>
      </c>
      <c r="N6" s="11" t="s">
        <v>11</v>
      </c>
      <c r="O6" s="12">
        <f>K9</f>
        <v>0</v>
      </c>
    </row>
    <row r="7" spans="1:15" x14ac:dyDescent="0.25">
      <c r="A7" t="s">
        <v>37</v>
      </c>
      <c r="B7" t="s">
        <v>9</v>
      </c>
      <c r="C7" s="8" t="s">
        <v>14</v>
      </c>
      <c r="D7" s="16">
        <f>VLOOKUP($C7,Precios!$D$16:$K$19,8,0)</f>
        <v>6958.0401000000002</v>
      </c>
      <c r="E7" s="59">
        <f>VLOOKUP($C7,Precios!$D$16:$K$19,7,0)</f>
        <v>42.070999999999998</v>
      </c>
      <c r="F7" s="45"/>
      <c r="G7" s="9">
        <f>COPELEC!T6/1000</f>
        <v>3.7563448385521917E-3</v>
      </c>
      <c r="H7" s="68">
        <f>SUM(COPELEC!C6:E6)/1000</f>
        <v>1.8583246190673466</v>
      </c>
      <c r="I7" s="63">
        <f t="shared" si="0"/>
        <v>78181.575048782339</v>
      </c>
      <c r="J7" s="64">
        <f t="shared" si="1"/>
        <v>26136.798016074179</v>
      </c>
      <c r="K7" s="64">
        <v>0</v>
      </c>
      <c r="L7" s="65">
        <f t="shared" si="2"/>
        <v>0</v>
      </c>
      <c r="N7" s="11" t="s">
        <v>43</v>
      </c>
      <c r="O7" s="12">
        <f>L9</f>
        <v>0</v>
      </c>
    </row>
    <row r="8" spans="1:15" x14ac:dyDescent="0.25">
      <c r="A8" t="s">
        <v>37</v>
      </c>
      <c r="B8" t="s">
        <v>9</v>
      </c>
      <c r="C8" s="8" t="s">
        <v>54</v>
      </c>
      <c r="D8" s="16">
        <f>VLOOKUP($C8,Precios!$D$16:$K$19,8,0)</f>
        <v>7195.3576999999996</v>
      </c>
      <c r="E8" s="59">
        <f>VLOOKUP($C8,Precios!$D$16:$K$19,7,0)</f>
        <v>41.000999999999998</v>
      </c>
      <c r="F8" s="45"/>
      <c r="G8" s="9">
        <f>COPELEC!W6/1000</f>
        <v>4.7762171612172313E-4</v>
      </c>
      <c r="H8" s="68">
        <f>SUM(COPELEC!L6:N6)/1000</f>
        <v>0.23781797668807297</v>
      </c>
      <c r="I8" s="63">
        <f t="shared" ref="I8" si="3">H8*E8*1000</f>
        <v>9750.7748621876799</v>
      </c>
      <c r="J8" s="64">
        <f t="shared" ref="J8" si="4">G8*D8*1000</f>
        <v>3436.6590927836546</v>
      </c>
      <c r="K8" s="64">
        <v>0</v>
      </c>
      <c r="L8" s="65">
        <f t="shared" ref="L8" si="5">H8*F8*1000</f>
        <v>0</v>
      </c>
      <c r="N8" s="13" t="s">
        <v>10</v>
      </c>
      <c r="O8" s="14">
        <f>SUM(O4:O7)</f>
        <v>2398446.8635200532</v>
      </c>
    </row>
    <row r="9" spans="1:15" ht="14.4" x14ac:dyDescent="0.3">
      <c r="A9" s="17"/>
      <c r="B9" s="17"/>
      <c r="C9" s="75"/>
      <c r="D9" s="75"/>
      <c r="E9" s="72"/>
      <c r="F9" s="71" t="s">
        <v>10</v>
      </c>
      <c r="G9" s="73">
        <f t="shared" ref="G9:L9" si="6">SUM(G5:G8)</f>
        <v>9.900614623147852E-2</v>
      </c>
      <c r="H9" s="76">
        <f t="shared" si="6"/>
        <v>49.024274227043541</v>
      </c>
      <c r="I9" s="77">
        <f t="shared" si="6"/>
        <v>1806163.1329653757</v>
      </c>
      <c r="J9" s="77">
        <f t="shared" si="6"/>
        <v>592283.73055467755</v>
      </c>
      <c r="K9" s="77">
        <f t="shared" si="6"/>
        <v>0</v>
      </c>
      <c r="L9" s="74">
        <f t="shared" si="6"/>
        <v>0</v>
      </c>
    </row>
    <row r="11" spans="1:15" x14ac:dyDescent="0.25">
      <c r="E11" s="11" t="s">
        <v>52</v>
      </c>
      <c r="F11" t="s">
        <v>53</v>
      </c>
    </row>
    <row r="15" spans="1:15" ht="13.8" x14ac:dyDescent="0.25">
      <c r="I15" s="54"/>
    </row>
    <row r="20" spans="9:15" x14ac:dyDescent="0.25">
      <c r="N20" s="15"/>
      <c r="O20" s="15"/>
    </row>
    <row r="22" spans="9:15" s="15" customFormat="1" ht="20.25" customHeight="1" x14ac:dyDescent="0.25">
      <c r="N22"/>
      <c r="O22"/>
    </row>
    <row r="24" spans="9:15" x14ac:dyDescent="0.25">
      <c r="I24" s="12"/>
      <c r="J24" s="12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6"/>
  <sheetViews>
    <sheetView zoomScale="70" zoomScaleNormal="70" workbookViewId="0">
      <selection activeCell="B42" sqref="B42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78" t="s">
        <v>56</v>
      </c>
    </row>
    <row r="3" spans="1:27" ht="15" thickBot="1" x14ac:dyDescent="0.35">
      <c r="A3" s="26" t="s">
        <v>38</v>
      </c>
      <c r="B3" s="26" t="s">
        <v>73</v>
      </c>
      <c r="C3" s="100" t="s">
        <v>39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2"/>
      <c r="P3" s="100" t="s">
        <v>21</v>
      </c>
      <c r="Q3" s="101"/>
      <c r="R3" s="101"/>
      <c r="S3" s="101"/>
      <c r="T3" s="101"/>
      <c r="U3" s="101"/>
      <c r="V3" s="101"/>
      <c r="W3" s="102"/>
      <c r="Z3" s="27"/>
      <c r="AA3" s="28"/>
    </row>
    <row r="4" spans="1:27" ht="15" thickBot="1" x14ac:dyDescent="0.35">
      <c r="C4" s="103" t="s">
        <v>14</v>
      </c>
      <c r="D4" s="103"/>
      <c r="E4" s="103"/>
      <c r="F4" s="103" t="s">
        <v>36</v>
      </c>
      <c r="G4" s="103"/>
      <c r="H4" s="103"/>
      <c r="I4" s="103" t="s">
        <v>35</v>
      </c>
      <c r="J4" s="103"/>
      <c r="K4" s="103"/>
      <c r="L4" s="103" t="s">
        <v>54</v>
      </c>
      <c r="M4" s="103"/>
      <c r="N4" s="103"/>
      <c r="O4" s="104" t="s">
        <v>40</v>
      </c>
      <c r="P4" s="100" t="s">
        <v>41</v>
      </c>
      <c r="Q4" s="101"/>
      <c r="R4" s="101"/>
      <c r="S4" s="102"/>
      <c r="T4" s="100" t="s">
        <v>42</v>
      </c>
      <c r="U4" s="101"/>
      <c r="V4" s="101"/>
      <c r="W4" s="102"/>
      <c r="AA4" s="29"/>
    </row>
    <row r="5" spans="1:27" ht="15" thickBot="1" x14ac:dyDescent="0.35">
      <c r="A5" s="30" t="s">
        <v>44</v>
      </c>
      <c r="B5" s="31" t="s">
        <v>45</v>
      </c>
      <c r="C5" s="32" t="s">
        <v>32</v>
      </c>
      <c r="D5" s="33" t="s">
        <v>33</v>
      </c>
      <c r="E5" s="34" t="s">
        <v>34</v>
      </c>
      <c r="F5" s="32" t="s">
        <v>32</v>
      </c>
      <c r="G5" s="33" t="s">
        <v>33</v>
      </c>
      <c r="H5" s="34" t="s">
        <v>34</v>
      </c>
      <c r="I5" s="32" t="s">
        <v>32</v>
      </c>
      <c r="J5" s="33" t="s">
        <v>33</v>
      </c>
      <c r="K5" s="34" t="s">
        <v>34</v>
      </c>
      <c r="L5" s="32" t="s">
        <v>32</v>
      </c>
      <c r="M5" s="33" t="s">
        <v>33</v>
      </c>
      <c r="N5" s="34" t="s">
        <v>34</v>
      </c>
      <c r="O5" s="105"/>
      <c r="P5" s="35" t="s">
        <v>14</v>
      </c>
      <c r="Q5" s="35" t="s">
        <v>36</v>
      </c>
      <c r="R5" s="35" t="s">
        <v>35</v>
      </c>
      <c r="S5" s="36" t="s">
        <v>54</v>
      </c>
      <c r="T5" s="35" t="s">
        <v>14</v>
      </c>
      <c r="U5" s="36" t="s">
        <v>36</v>
      </c>
      <c r="V5" s="36" t="s">
        <v>35</v>
      </c>
      <c r="W5" s="36" t="s">
        <v>54</v>
      </c>
      <c r="AA5" s="29"/>
    </row>
    <row r="6" spans="1:27" ht="14.4" x14ac:dyDescent="0.3">
      <c r="A6" s="37" t="s">
        <v>46</v>
      </c>
      <c r="B6" s="38">
        <v>3</v>
      </c>
      <c r="C6" s="51">
        <v>539.58577944717865</v>
      </c>
      <c r="D6" s="52">
        <v>816.21245436416007</v>
      </c>
      <c r="E6" s="52">
        <v>502.52638525600759</v>
      </c>
      <c r="F6" s="52">
        <v>764.45421386784574</v>
      </c>
      <c r="G6" s="52">
        <v>1160.0314418414118</v>
      </c>
      <c r="H6" s="52">
        <v>711.62458554961131</v>
      </c>
      <c r="I6" s="52">
        <v>12805.710787706919</v>
      </c>
      <c r="J6" s="52">
        <v>19519.24808038749</v>
      </c>
      <c r="K6" s="53">
        <v>11967.062521934851</v>
      </c>
      <c r="L6" s="52">
        <v>69.131205009360983</v>
      </c>
      <c r="M6" s="52">
        <v>104.79021136852214</v>
      </c>
      <c r="N6" s="53">
        <v>63.896560310189855</v>
      </c>
      <c r="O6" s="69">
        <f>SUM(C6:N6)</f>
        <v>49024.274227043541</v>
      </c>
      <c r="P6" s="39">
        <v>1.0622016127177214E-4</v>
      </c>
      <c r="Q6" s="40">
        <v>1.4117219960997301E-4</v>
      </c>
      <c r="R6" s="40">
        <v>2.0504802208677364E-3</v>
      </c>
      <c r="S6" s="40">
        <v>7.3764303457620176E-6</v>
      </c>
      <c r="T6" s="41">
        <v>3.7563448385521916</v>
      </c>
      <c r="U6" s="41">
        <v>5.3193372872438021</v>
      </c>
      <c r="V6" s="41">
        <v>89.452842389560786</v>
      </c>
      <c r="W6" s="41">
        <v>0.47762171612172311</v>
      </c>
      <c r="X6" s="42"/>
      <c r="AA6" s="43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6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E46D-0C13-4A26-9AF8-720820D7222F}">
  <dimension ref="C2:K19"/>
  <sheetViews>
    <sheetView workbookViewId="0">
      <selection activeCell="D22" sqref="D22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0" t="s">
        <v>16</v>
      </c>
      <c r="D2" s="81"/>
      <c r="E2" s="81" t="s">
        <v>17</v>
      </c>
      <c r="F2" s="82" t="s">
        <v>18</v>
      </c>
    </row>
    <row r="3" spans="3:11" ht="13.8" x14ac:dyDescent="0.3">
      <c r="C3" s="19" t="s">
        <v>19</v>
      </c>
      <c r="D3" s="18" t="s">
        <v>20</v>
      </c>
      <c r="E3" s="18">
        <v>46.65</v>
      </c>
      <c r="F3" s="20" t="s">
        <v>67</v>
      </c>
      <c r="H3" s="106" t="s">
        <v>57</v>
      </c>
      <c r="I3" s="107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67</v>
      </c>
      <c r="H4" s="83" t="s">
        <v>58</v>
      </c>
      <c r="I4" s="84">
        <v>1</v>
      </c>
    </row>
    <row r="5" spans="3:11" ht="13.8" x14ac:dyDescent="0.3">
      <c r="C5" s="80" t="s">
        <v>16</v>
      </c>
      <c r="D5" s="81"/>
      <c r="E5" s="81" t="s">
        <v>17</v>
      </c>
      <c r="F5" s="82" t="s">
        <v>18</v>
      </c>
      <c r="H5" s="85" t="s">
        <v>21</v>
      </c>
      <c r="I5" s="86">
        <v>1</v>
      </c>
    </row>
    <row r="6" spans="3:11" ht="13.8" x14ac:dyDescent="0.3">
      <c r="C6" s="19" t="s">
        <v>23</v>
      </c>
      <c r="D6" s="18"/>
      <c r="E6" s="18">
        <v>744.1</v>
      </c>
      <c r="F6" s="79">
        <v>44562</v>
      </c>
    </row>
    <row r="7" spans="3:11" ht="13.8" x14ac:dyDescent="0.3">
      <c r="C7" s="19" t="s">
        <v>24</v>
      </c>
      <c r="D7" s="18"/>
      <c r="E7" s="66">
        <v>268.14</v>
      </c>
      <c r="F7" s="79">
        <v>44562</v>
      </c>
    </row>
    <row r="8" spans="3:11" ht="13.8" x14ac:dyDescent="0.3">
      <c r="C8" s="19" t="s">
        <v>59</v>
      </c>
      <c r="D8" s="18"/>
      <c r="E8" s="87" t="s">
        <v>56</v>
      </c>
      <c r="F8" s="20"/>
    </row>
    <row r="9" spans="3:11" ht="13.8" x14ac:dyDescent="0.3">
      <c r="C9" s="19" t="s">
        <v>60</v>
      </c>
      <c r="D9" s="18"/>
      <c r="E9" s="88" t="s">
        <v>61</v>
      </c>
      <c r="F9" s="20"/>
    </row>
    <row r="10" spans="3:11" ht="13.8" x14ac:dyDescent="0.3">
      <c r="C10" s="19" t="s">
        <v>62</v>
      </c>
      <c r="D10" s="18"/>
      <c r="E10" s="66">
        <v>237.547</v>
      </c>
      <c r="F10" s="20"/>
    </row>
    <row r="11" spans="3:11" ht="13.8" x14ac:dyDescent="0.3">
      <c r="C11" s="19" t="s">
        <v>63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46" t="s">
        <v>48</v>
      </c>
      <c r="D15" s="46" t="s">
        <v>26</v>
      </c>
      <c r="E15" s="89" t="s">
        <v>27</v>
      </c>
      <c r="F15" s="46" t="s">
        <v>51</v>
      </c>
      <c r="G15" s="46" t="s">
        <v>64</v>
      </c>
      <c r="H15" s="46" t="s">
        <v>65</v>
      </c>
      <c r="I15" s="46" t="s">
        <v>66</v>
      </c>
      <c r="J15" s="46" t="s">
        <v>28</v>
      </c>
      <c r="K15" s="46" t="s">
        <v>29</v>
      </c>
    </row>
    <row r="16" spans="3:11" x14ac:dyDescent="0.25">
      <c r="C16" t="s">
        <v>37</v>
      </c>
      <c r="D16" t="s">
        <v>70</v>
      </c>
      <c r="E16" s="90">
        <v>0.92920000000000003</v>
      </c>
      <c r="F16" s="90">
        <v>0.83909999999999996</v>
      </c>
      <c r="G16" s="50">
        <v>48.929739568169673</v>
      </c>
      <c r="H16" s="90">
        <v>7.9176388388327359</v>
      </c>
      <c r="I16" s="50">
        <v>0</v>
      </c>
      <c r="J16" s="50">
        <v>36.408999999999999</v>
      </c>
      <c r="K16" s="90">
        <v>5891.5150999999996</v>
      </c>
    </row>
    <row r="17" spans="3:11" x14ac:dyDescent="0.25">
      <c r="C17" t="s">
        <v>37</v>
      </c>
      <c r="D17" t="s">
        <v>71</v>
      </c>
      <c r="E17" s="90">
        <v>1.0224</v>
      </c>
      <c r="F17" s="90">
        <v>0.95579999999999998</v>
      </c>
      <c r="G17" s="50">
        <v>53.837457742678296</v>
      </c>
      <c r="H17" s="90">
        <v>9.0188049125924543</v>
      </c>
      <c r="I17" s="50">
        <v>0</v>
      </c>
      <c r="J17" s="50">
        <v>40.06</v>
      </c>
      <c r="K17" s="90">
        <v>6710.8927000000003</v>
      </c>
    </row>
    <row r="18" spans="3:11" x14ac:dyDescent="0.25">
      <c r="C18" t="s">
        <v>37</v>
      </c>
      <c r="D18" t="s">
        <v>69</v>
      </c>
      <c r="E18" s="90">
        <v>1.0737000000000001</v>
      </c>
      <c r="F18" s="90">
        <v>0.99099999999999999</v>
      </c>
      <c r="G18" s="50">
        <v>56.538809055471134</v>
      </c>
      <c r="H18" s="90">
        <v>9.3509475500932435</v>
      </c>
      <c r="I18" s="50">
        <v>0</v>
      </c>
      <c r="J18" s="50">
        <v>42.070999999999998</v>
      </c>
      <c r="K18" s="90">
        <v>6958.0401000000002</v>
      </c>
    </row>
    <row r="19" spans="3:11" x14ac:dyDescent="0.25">
      <c r="C19" t="s">
        <v>37</v>
      </c>
      <c r="D19" t="s">
        <v>72</v>
      </c>
      <c r="E19" s="90">
        <v>1.0464</v>
      </c>
      <c r="F19" s="90">
        <v>1.0247999999999999</v>
      </c>
      <c r="G19" s="50">
        <v>55.101247830534589</v>
      </c>
      <c r="H19" s="90">
        <v>9.6698799690570691</v>
      </c>
      <c r="I19" s="50">
        <v>0</v>
      </c>
      <c r="J19" s="50">
        <v>41.000999999999998</v>
      </c>
      <c r="K19" s="90">
        <v>7195.3576999999996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2022-09-13T12:31:34Z</dcterms:modified>
</cp:coreProperties>
</file>