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79377E89-D7E8-44FF-B3C3-72D9C1F0CB0F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3" l="1"/>
  <c r="R6" i="3"/>
  <c r="J7" i="3"/>
  <c r="R7" i="3"/>
  <c r="J8" i="3"/>
  <c r="R8" i="3"/>
  <c r="H25" i="1" l="1"/>
  <c r="G25" i="1"/>
  <c r="H24" i="1"/>
  <c r="I24" i="1" s="1"/>
  <c r="G24" i="1"/>
  <c r="H23" i="1"/>
  <c r="G23" i="1"/>
  <c r="H22" i="1"/>
  <c r="I22" i="1" s="1"/>
  <c r="G22" i="1"/>
  <c r="H21" i="1"/>
  <c r="G21" i="1"/>
  <c r="H20" i="1"/>
  <c r="I20" i="1" s="1"/>
  <c r="G20" i="1"/>
  <c r="H19" i="1"/>
  <c r="G19" i="1"/>
  <c r="H18" i="1"/>
  <c r="I18" i="1" s="1"/>
  <c r="H17" i="1"/>
  <c r="I17" i="1" s="1"/>
  <c r="H16" i="1"/>
  <c r="H15" i="1"/>
  <c r="H14" i="1"/>
  <c r="I14" i="1" s="1"/>
  <c r="H13" i="1"/>
  <c r="I13" i="1" s="1"/>
  <c r="H12" i="1"/>
  <c r="H11" i="1"/>
  <c r="H10" i="1"/>
  <c r="I10" i="1" s="1"/>
  <c r="H9" i="1"/>
  <c r="I9" i="1" s="1"/>
  <c r="H8" i="1"/>
  <c r="H7" i="1"/>
  <c r="H6" i="1"/>
  <c r="I6" i="1" s="1"/>
  <c r="H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J16" i="1" s="1"/>
  <c r="E15" i="1"/>
  <c r="D15" i="1"/>
  <c r="J15" i="1" s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I7" i="1" l="1"/>
  <c r="I11" i="1"/>
  <c r="I15" i="1"/>
  <c r="I8" i="1"/>
  <c r="I12" i="1"/>
  <c r="I16" i="1"/>
  <c r="I19" i="1"/>
  <c r="I21" i="1"/>
  <c r="I23" i="1"/>
  <c r="I25" i="1"/>
  <c r="J21" i="1"/>
  <c r="J25" i="1"/>
  <c r="J23" i="1"/>
  <c r="J24" i="1"/>
  <c r="J19" i="1"/>
  <c r="I5" i="1"/>
  <c r="J20" i="1"/>
  <c r="J22" i="1"/>
  <c r="I26" i="1" l="1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<sst xmlns="http://schemas.openxmlformats.org/spreadsheetml/2006/main" count="173" uniqueCount="82">
  <si>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</si>
  <si>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</si>
  <si>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</si>
  <si>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</si>
  <si>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</si>
  <si>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</si>
  <si>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</si>
  <si>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</si>
  <si>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</si>
  <si>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</si>
  <si>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</si>
  <si>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</si>
  <si>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</si>
  <si>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</si>
  <si>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</si>
  <si>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</si>
  <si>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</si>
  <si>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</si>
  <si>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</si>
  <si>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</si>
  <si>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</si>
  <si>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</si>
  <si>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</si>
  <si>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</si>
  <si>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</si>
  <si>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</si>
  <si>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</si>
  <si>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</si>
  <si>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</si>
  <si>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</si>
  <si>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</si>
  <si>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</si>
  <si>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</si>
  <si>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</si>
  <si>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</si>
  <si>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</si>
  <si>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</si>
  <si>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</si>
  <si>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</si>
  <si>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</si>
  <si>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</si>
  <si>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</si>
  <si>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</si>
  <si>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</si>
  <si>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</si>
  <si>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</si>
  <si>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</si>
  <si>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</si>
  <si>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</si>
  <si>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</si>
  <si>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</si>
  <si>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</si>
  <si>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</si>
  <si>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</si>
  <si>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</si>
  <si>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</si>
  <si>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</si>
  <si>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</si>
  <si>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</si>
  <si>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</si>
  <si>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</si>
  <si>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</si>
  <si>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</si>
  <si>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</si>
  <si>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</si>
  <si>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</si>
  <si>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</si>
  <si>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</si>
  <si>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</si>
  <si>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</si>
  <si>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</si>
  <si>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</si>
  <si>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</si>
  <si>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</si>
  <si>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</si>
  <si>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</si>
  <si>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</si>
  <si>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</si>
  <si>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</si>
  <si>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9T Enero 2022</t>
  </si>
  <si>
    <t>9T S2/2021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</si>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</sst>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4" fontId="0" fillId="0" borderId="0" xfId="2" applyNumberFormat="1" applyFont="1" applyFill="1" applyBorder="1" applyAlignment="1"/>
    <xf numFmtId="168" fontId="0" fillId="0" borderId="0" xfId="0" applyNumberFormat="1"/>
    <xf numFmtId="4" fontId="10" fillId="0" borderId="0" xfId="0" applyNumberFormat="1" applyFont="1"/>
    <xf numFmtId="4" fontId="0" fillId="0" borderId="0" xfId="2" applyNumberFormat="1" applyFont="1" applyBorder="1" applyAlignment="1"/>
    <xf numFmtId="4" fontId="0" fillId="0" borderId="0" xfId="0" applyNumberFormat="1" applyAlignment="1">
      <alignment vertical="center"/>
    </xf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168" fontId="0" fillId="0" borderId="0" xfId="1" applyNumberFormat="1" applyFont="1" applyFill="1" applyBorder="1" applyAlignment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0" fillId="8" borderId="16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168" fontId="0" fillId="0" borderId="19" xfId="1" applyNumberFormat="1" applyFont="1" applyBorder="1" applyAlignment="1">
      <alignment horizontal="right" vertical="center"/>
    </xf>
    <xf numFmtId="168" fontId="0" fillId="0" borderId="16" xfId="1" applyNumberFormat="1" applyFont="1" applyBorder="1" applyAlignment="1">
      <alignment horizontal="right" vertical="center"/>
    </xf>
    <xf numFmtId="3" fontId="0" fillId="8" borderId="19" xfId="0" applyNumberFormat="1" applyFill="1" applyBorder="1" applyAlignment="1">
      <alignment horizontal="right" vertical="center"/>
    </xf>
    <xf numFmtId="3" fontId="0" fillId="8" borderId="16" xfId="0" applyNumberFormat="1" applyFill="1" applyBorder="1" applyAlignment="1">
      <alignment horizontal="right" vertical="center"/>
    </xf>
    <xf numFmtId="168" fontId="0" fillId="0" borderId="16" xfId="2" applyNumberFormat="1" applyFont="1" applyBorder="1" applyAlignment="1">
      <alignment horizontal="right" vertic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1"/>
  <sheetViews>
    <sheetView tabSelected="1" zoomScale="70" zoomScaleNormal="70" workbookViewId="0">
      <selection activeCell="E29" sqref="E2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38"/>
      <c r="F2" s="32"/>
      <c r="G2" s="32"/>
      <c r="H2" s="33"/>
      <c r="I2" s="84" t="s">
        <v>17</v>
      </c>
      <c r="J2" s="85"/>
      <c r="K2" s="85"/>
      <c r="L2" s="86"/>
    </row>
    <row r="3" spans="1:15" x14ac:dyDescent="0.25">
      <c r="A3" s="87" t="s">
        <v>15</v>
      </c>
      <c r="B3" s="90" t="s">
        <v>0</v>
      </c>
      <c r="C3" s="92" t="s">
        <v>1</v>
      </c>
      <c r="D3" s="36" t="s">
        <v>2</v>
      </c>
      <c r="E3" s="35" t="s">
        <v>3</v>
      </c>
      <c r="F3" s="2" t="s">
        <v>35</v>
      </c>
      <c r="G3" s="1" t="s">
        <v>4</v>
      </c>
      <c r="H3" s="2" t="s">
        <v>5</v>
      </c>
      <c r="I3" s="31" t="s">
        <v>33</v>
      </c>
      <c r="J3" s="1" t="s">
        <v>4</v>
      </c>
      <c r="K3" s="1" t="s">
        <v>32</v>
      </c>
      <c r="L3" s="2" t="s">
        <v>35</v>
      </c>
      <c r="N3" s="89" t="s">
        <v>57</v>
      </c>
      <c r="O3" s="89"/>
    </row>
    <row r="4" spans="1:15" ht="14.4" x14ac:dyDescent="0.3">
      <c r="A4" s="88"/>
      <c r="B4" s="91"/>
      <c r="C4" s="93"/>
      <c r="D4" s="37" t="s">
        <v>6</v>
      </c>
      <c r="E4" s="4" t="s">
        <v>7</v>
      </c>
      <c r="F4" s="4" t="s">
        <v>42</v>
      </c>
      <c r="G4" s="3" t="s">
        <v>44</v>
      </c>
      <c r="H4" s="4" t="s">
        <v>8</v>
      </c>
      <c r="I4" s="31" t="s">
        <v>14</v>
      </c>
      <c r="J4" s="3" t="s">
        <v>14</v>
      </c>
      <c r="K4" s="3" t="s">
        <v>14</v>
      </c>
      <c r="L4" s="4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77">
        <f>VLOOKUP(C5,Px!$D$16:$K$22,8,0)</f>
        <v>6971.4520000000002</v>
      </c>
      <c r="E5" s="57">
        <f>VLOOKUP(C5,Px!$D$16:$K$22,7,0)</f>
        <v>60.478999999999999</v>
      </c>
      <c r="F5" s="73"/>
      <c r="G5" s="76">
        <v>0</v>
      </c>
      <c r="H5" s="5">
        <f>(ROUND('ENEL DX'!$C$6,0))/1000</f>
        <v>839.00199999999995</v>
      </c>
      <c r="I5" s="42">
        <f>ROUND(H5*E5*1000,0)</f>
        <v>50742002</v>
      </c>
      <c r="J5" s="43">
        <f>ROUND(G5*D5*1000,0)</f>
        <v>0</v>
      </c>
      <c r="K5" s="46">
        <v>0</v>
      </c>
      <c r="L5" s="44">
        <v>0</v>
      </c>
      <c r="N5" s="9" t="str">
        <f>"Active Energy: "&amp;TEXT(H26*1000," #,###,###")&amp;" kWh"</f>
        <v>Active Energy:  12,198,688 kWh</v>
      </c>
      <c r="O5" s="10">
        <f>I26</f>
        <v>704221733</v>
      </c>
    </row>
    <row r="6" spans="1:15" x14ac:dyDescent="0.25">
      <c r="A6" t="s">
        <v>49</v>
      </c>
      <c r="B6" t="s">
        <v>9</v>
      </c>
      <c r="C6" s="7" t="s">
        <v>50</v>
      </c>
      <c r="D6" s="78">
        <f>VLOOKUP(C6,Px!$D$16:$K$22,8,0)</f>
        <v>7114.9611999999997</v>
      </c>
      <c r="E6" s="58">
        <f>VLOOKUP(C6,Px!$D$16:$K$22,7,0)</f>
        <v>57.015000000000001</v>
      </c>
      <c r="F6" s="74"/>
      <c r="G6" s="48">
        <v>0</v>
      </c>
      <c r="H6">
        <f>(ROUND('ENEL DX'!$D$6,0))/1000</f>
        <v>1154.519</v>
      </c>
      <c r="I6" s="45">
        <f t="shared" ref="I6:I25" si="0">ROUND(H6*E6*1000,0)</f>
        <v>65824901</v>
      </c>
      <c r="J6" s="46">
        <f t="shared" ref="J6:J25" si="1">ROUND(G6*D6*1000,0)</f>
        <v>0</v>
      </c>
      <c r="K6" s="46">
        <v>0</v>
      </c>
      <c r="L6" s="47">
        <v>0</v>
      </c>
      <c r="N6" s="9" t="str">
        <f>"Capacity: "&amp;TEXT(G26*1000,"#,###")&amp;" kW"</f>
        <v>Capacity: 7,478 kW</v>
      </c>
      <c r="O6" s="10">
        <f>J26</f>
        <v>52894533</v>
      </c>
    </row>
    <row r="7" spans="1:15" x14ac:dyDescent="0.25">
      <c r="A7" t="s">
        <v>49</v>
      </c>
      <c r="B7" t="s">
        <v>9</v>
      </c>
      <c r="C7" s="7" t="s">
        <v>51</v>
      </c>
      <c r="D7" s="78">
        <f>VLOOKUP(C7,Px!$D$16:$K$22,8,0)</f>
        <v>7124.8098</v>
      </c>
      <c r="E7" s="58">
        <f>VLOOKUP(C7,Px!$D$16:$K$22,7,0)</f>
        <v>57.031999999999996</v>
      </c>
      <c r="F7" s="74"/>
      <c r="G7" s="48">
        <v>0</v>
      </c>
      <c r="H7">
        <f>(ROUND('ENEL DX'!$E$6,0))/1000</f>
        <v>1098.2729999999999</v>
      </c>
      <c r="I7" s="45">
        <f t="shared" si="0"/>
        <v>62636706</v>
      </c>
      <c r="J7" s="46">
        <f t="shared" si="1"/>
        <v>0</v>
      </c>
      <c r="K7" s="46">
        <v>0</v>
      </c>
      <c r="L7" s="47">
        <v>0</v>
      </c>
      <c r="N7" s="9" t="s">
        <v>13</v>
      </c>
      <c r="O7" s="10">
        <f>K26</f>
        <v>421.34238194768238</v>
      </c>
    </row>
    <row r="8" spans="1:15" x14ac:dyDescent="0.25">
      <c r="A8" t="s">
        <v>49</v>
      </c>
      <c r="B8" t="s">
        <v>9</v>
      </c>
      <c r="C8" s="7" t="s">
        <v>52</v>
      </c>
      <c r="D8" s="78">
        <f>VLOOKUP(C8,Px!$D$16:$K$22,8,0)</f>
        <v>7063.6073999999999</v>
      </c>
      <c r="E8" s="58">
        <f>VLOOKUP(C8,Px!$D$16:$K$22,7,0)</f>
        <v>58.203000000000003</v>
      </c>
      <c r="F8" s="74"/>
      <c r="G8" s="48">
        <v>0</v>
      </c>
      <c r="H8">
        <f>(ROUND('ENEL DX'!$F$6,0))/1000</f>
        <v>1.284</v>
      </c>
      <c r="I8" s="45">
        <f t="shared" si="0"/>
        <v>74733</v>
      </c>
      <c r="J8" s="46">
        <f t="shared" si="1"/>
        <v>0</v>
      </c>
      <c r="K8" s="46">
        <v>64.977058951331045</v>
      </c>
      <c r="L8" s="47">
        <v>0</v>
      </c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" t="s">
        <v>53</v>
      </c>
      <c r="D9" s="78">
        <f>VLOOKUP(C9,Px!$D$16:$K$22,8,0)</f>
        <v>6919.3946999999998</v>
      </c>
      <c r="E9" s="58">
        <f>VLOOKUP(C9,Px!$D$16:$K$22,7,0)</f>
        <v>60.585999999999999</v>
      </c>
      <c r="F9" s="74"/>
      <c r="G9" s="48">
        <v>0</v>
      </c>
      <c r="H9">
        <f>(ROUND('ENEL DX'!$G$6,0))/1000</f>
        <v>0.40899999999999997</v>
      </c>
      <c r="I9" s="45">
        <f t="shared" si="0"/>
        <v>24780</v>
      </c>
      <c r="J9" s="46">
        <f t="shared" si="1"/>
        <v>0</v>
      </c>
      <c r="K9" s="46">
        <v>34.676985987604304</v>
      </c>
      <c r="L9" s="47">
        <v>0</v>
      </c>
      <c r="N9" s="11" t="s">
        <v>12</v>
      </c>
      <c r="O9" s="12">
        <f>SUM(O5:O8)</f>
        <v>757116687.34238195</v>
      </c>
    </row>
    <row r="10" spans="1:15" x14ac:dyDescent="0.25">
      <c r="A10" t="s">
        <v>49</v>
      </c>
      <c r="B10" t="s">
        <v>9</v>
      </c>
      <c r="C10" s="7" t="s">
        <v>54</v>
      </c>
      <c r="D10" s="78">
        <f>VLOOKUP(C10,Px!$D$16:$K$22,8,0)</f>
        <v>7034.7647999999999</v>
      </c>
      <c r="E10" s="58">
        <f>VLOOKUP(C10,Px!$D$16:$K$22,7,0)</f>
        <v>56.328000000000003</v>
      </c>
      <c r="F10" s="74"/>
      <c r="G10" s="48">
        <v>0</v>
      </c>
      <c r="H10">
        <f>(ROUND('ENEL DX'!$H$6,0))/1000</f>
        <v>519.55600000000004</v>
      </c>
      <c r="I10" s="45">
        <f t="shared" si="0"/>
        <v>29265550</v>
      </c>
      <c r="J10" s="46">
        <f t="shared" si="1"/>
        <v>0</v>
      </c>
      <c r="K10" s="46">
        <v>0</v>
      </c>
      <c r="L10" s="47">
        <v>0</v>
      </c>
    </row>
    <row r="11" spans="1:15" x14ac:dyDescent="0.25">
      <c r="A11" t="s">
        <v>49</v>
      </c>
      <c r="B11" t="s">
        <v>9</v>
      </c>
      <c r="C11" s="7" t="s">
        <v>55</v>
      </c>
      <c r="D11" s="78">
        <f>VLOOKUP(C11,Px!$D$16:$K$22,8,0)</f>
        <v>6987.6319000000003</v>
      </c>
      <c r="E11" s="58">
        <f>VLOOKUP(C11,Px!$D$16:$K$22,7,0)</f>
        <v>58.71</v>
      </c>
      <c r="F11" s="74"/>
      <c r="G11" s="48">
        <v>0</v>
      </c>
      <c r="H11">
        <f>(ROUND('ENEL DX'!$I$6,0))/1000</f>
        <v>3.5009999999999999</v>
      </c>
      <c r="I11" s="45">
        <f t="shared" si="0"/>
        <v>205544</v>
      </c>
      <c r="J11" s="46">
        <f t="shared" si="1"/>
        <v>0</v>
      </c>
      <c r="K11" s="46">
        <v>35.521023638830606</v>
      </c>
      <c r="L11" s="47">
        <v>0</v>
      </c>
    </row>
    <row r="12" spans="1:15" x14ac:dyDescent="0.25">
      <c r="A12" t="s">
        <v>49</v>
      </c>
      <c r="B12" t="s">
        <v>10</v>
      </c>
      <c r="C12" s="7" t="s">
        <v>16</v>
      </c>
      <c r="D12" s="78">
        <f>VLOOKUP(C12,Px!$D$16:$K$22,8,0)</f>
        <v>6971.4520000000002</v>
      </c>
      <c r="E12" s="58">
        <f>VLOOKUP(C12,Px!$D$16:$K$22,7,0)</f>
        <v>60.478999999999999</v>
      </c>
      <c r="F12" s="74"/>
      <c r="G12" s="48">
        <v>0</v>
      </c>
      <c r="H12">
        <f>(ROUND('ENEL DX'!$C$7,0))/1000</f>
        <v>1295.4739999999999</v>
      </c>
      <c r="I12" s="45">
        <f t="shared" si="0"/>
        <v>78348972</v>
      </c>
      <c r="J12" s="46">
        <f t="shared" si="1"/>
        <v>0</v>
      </c>
      <c r="K12" s="46">
        <v>0</v>
      </c>
      <c r="L12" s="47">
        <v>0</v>
      </c>
      <c r="O12" s="49"/>
    </row>
    <row r="13" spans="1:15" x14ac:dyDescent="0.25">
      <c r="A13" t="s">
        <v>49</v>
      </c>
      <c r="B13" t="s">
        <v>10</v>
      </c>
      <c r="C13" s="7" t="s">
        <v>50</v>
      </c>
      <c r="D13" s="78">
        <f>VLOOKUP(C13,Px!$D$16:$K$22,8,0)</f>
        <v>7114.9611999999997</v>
      </c>
      <c r="E13" s="58">
        <f>VLOOKUP(C13,Px!$D$16:$K$22,7,0)</f>
        <v>57.015000000000001</v>
      </c>
      <c r="F13" s="74"/>
      <c r="G13" s="48">
        <v>0</v>
      </c>
      <c r="H13">
        <f>(ROUND('ENEL DX'!$D$7,0))/1000</f>
        <v>1783.7639999999999</v>
      </c>
      <c r="I13" s="45">
        <f t="shared" si="0"/>
        <v>101701304</v>
      </c>
      <c r="J13" s="46">
        <f t="shared" si="1"/>
        <v>0</v>
      </c>
      <c r="K13" s="46">
        <v>0</v>
      </c>
      <c r="L13" s="47">
        <v>0</v>
      </c>
    </row>
    <row r="14" spans="1:15" x14ac:dyDescent="0.25">
      <c r="A14" t="s">
        <v>49</v>
      </c>
      <c r="B14" t="s">
        <v>10</v>
      </c>
      <c r="C14" s="7" t="s">
        <v>51</v>
      </c>
      <c r="D14" s="78">
        <f>VLOOKUP(C14,Px!$D$16:$K$22,8,0)</f>
        <v>7124.8098</v>
      </c>
      <c r="E14" s="58">
        <f>VLOOKUP(C14,Px!$D$16:$K$22,7,0)</f>
        <v>57.031999999999996</v>
      </c>
      <c r="F14" s="74"/>
      <c r="G14" s="48">
        <v>0</v>
      </c>
      <c r="H14">
        <f>(ROUND('ENEL DX'!$E$7,0))/1000</f>
        <v>1675.1990000000001</v>
      </c>
      <c r="I14" s="45">
        <f t="shared" si="0"/>
        <v>95539949</v>
      </c>
      <c r="J14" s="46">
        <f t="shared" si="1"/>
        <v>0</v>
      </c>
      <c r="K14" s="46">
        <v>0</v>
      </c>
      <c r="L14" s="47">
        <v>0</v>
      </c>
    </row>
    <row r="15" spans="1:15" x14ac:dyDescent="0.25">
      <c r="A15" t="s">
        <v>49</v>
      </c>
      <c r="B15" t="s">
        <v>10</v>
      </c>
      <c r="C15" s="7" t="s">
        <v>52</v>
      </c>
      <c r="D15" s="78">
        <f>VLOOKUP(C15,Px!$D$16:$K$22,8,0)</f>
        <v>7063.6073999999999</v>
      </c>
      <c r="E15" s="58">
        <f>VLOOKUP(C15,Px!$D$16:$K$22,7,0)</f>
        <v>58.203000000000003</v>
      </c>
      <c r="F15" s="74"/>
      <c r="G15" s="48">
        <v>0</v>
      </c>
      <c r="H15">
        <f>(ROUND('ENEL DX'!$F$7,0))/1000</f>
        <v>1.7490000000000001</v>
      </c>
      <c r="I15" s="45">
        <f t="shared" si="0"/>
        <v>101797</v>
      </c>
      <c r="J15" s="46">
        <f t="shared" si="1"/>
        <v>0</v>
      </c>
      <c r="K15" s="46">
        <v>88.508470487443915</v>
      </c>
      <c r="L15" s="47">
        <v>0</v>
      </c>
    </row>
    <row r="16" spans="1:15" x14ac:dyDescent="0.25">
      <c r="A16" t="s">
        <v>49</v>
      </c>
      <c r="B16" t="s">
        <v>10</v>
      </c>
      <c r="C16" s="7" t="s">
        <v>53</v>
      </c>
      <c r="D16" s="78">
        <f>VLOOKUP(C16,Px!$D$16:$K$22,8,0)</f>
        <v>6919.3946999999998</v>
      </c>
      <c r="E16" s="58">
        <f>VLOOKUP(C16,Px!$D$16:$K$22,7,0)</f>
        <v>60.585999999999999</v>
      </c>
      <c r="F16" s="74"/>
      <c r="G16" s="48">
        <v>0</v>
      </c>
      <c r="H16">
        <f>(ROUND('ENEL DX'!$G$7,0))/1000</f>
        <v>0.56100000000000005</v>
      </c>
      <c r="I16" s="45">
        <f t="shared" si="0"/>
        <v>33989</v>
      </c>
      <c r="J16" s="46">
        <f t="shared" si="1"/>
        <v>0</v>
      </c>
      <c r="K16" s="46">
        <v>47.564276623584398</v>
      </c>
      <c r="L16" s="47">
        <v>0</v>
      </c>
    </row>
    <row r="17" spans="1:13" x14ac:dyDescent="0.25">
      <c r="A17" t="s">
        <v>49</v>
      </c>
      <c r="B17" t="s">
        <v>10</v>
      </c>
      <c r="C17" s="7" t="s">
        <v>54</v>
      </c>
      <c r="D17" s="78">
        <f>VLOOKUP(C17,Px!$D$16:$K$22,8,0)</f>
        <v>7034.7647999999999</v>
      </c>
      <c r="E17" s="58">
        <f>VLOOKUP(C17,Px!$D$16:$K$22,7,0)</f>
        <v>56.328000000000003</v>
      </c>
      <c r="F17" s="74"/>
      <c r="G17" s="48">
        <v>0</v>
      </c>
      <c r="H17">
        <f>(ROUND('ENEL DX'!$H$7,0))/1000</f>
        <v>805.20699999999999</v>
      </c>
      <c r="I17" s="45">
        <f t="shared" si="0"/>
        <v>45355700</v>
      </c>
      <c r="J17" s="46">
        <f t="shared" si="1"/>
        <v>0</v>
      </c>
      <c r="K17" s="46">
        <v>0</v>
      </c>
      <c r="L17" s="47">
        <v>0</v>
      </c>
    </row>
    <row r="18" spans="1:13" x14ac:dyDescent="0.25">
      <c r="A18" t="s">
        <v>49</v>
      </c>
      <c r="B18" t="s">
        <v>10</v>
      </c>
      <c r="C18" s="7" t="s">
        <v>55</v>
      </c>
      <c r="D18" s="78">
        <f>VLOOKUP(C18,Px!$D$16:$K$22,8,0)</f>
        <v>6987.6319000000003</v>
      </c>
      <c r="E18" s="58">
        <f>VLOOKUP(C18,Px!$D$16:$K$22,7,0)</f>
        <v>58.71</v>
      </c>
      <c r="F18" s="74"/>
      <c r="G18" s="48">
        <v>0</v>
      </c>
      <c r="H18">
        <f>(ROUND('ENEL DX'!$I$7,0))/1000</f>
        <v>5.1589999999999998</v>
      </c>
      <c r="I18" s="45">
        <f t="shared" si="0"/>
        <v>302885</v>
      </c>
      <c r="J18" s="46">
        <f t="shared" si="1"/>
        <v>0</v>
      </c>
      <c r="K18" s="46">
        <v>52.343033691153117</v>
      </c>
      <c r="L18" s="47">
        <v>0</v>
      </c>
    </row>
    <row r="19" spans="1:13" x14ac:dyDescent="0.25">
      <c r="A19" t="s">
        <v>49</v>
      </c>
      <c r="B19" t="s">
        <v>11</v>
      </c>
      <c r="C19" s="7" t="s">
        <v>16</v>
      </c>
      <c r="D19" s="78">
        <f>VLOOKUP(C19,Px!$D$16:$K$22,8,0)</f>
        <v>6971.4520000000002</v>
      </c>
      <c r="E19" s="58">
        <f>VLOOKUP(C19,Px!$D$16:$K$22,7,0)</f>
        <v>60.478999999999999</v>
      </c>
      <c r="F19" s="74"/>
      <c r="G19" s="48">
        <f>('ENEL DX'!K8)/1000</f>
        <v>1.738</v>
      </c>
      <c r="H19">
        <f>(ROUND('ENEL DX'!$C$8,0))/1000</f>
        <v>700.59500000000003</v>
      </c>
      <c r="I19" s="45">
        <f t="shared" si="0"/>
        <v>42371285</v>
      </c>
      <c r="J19" s="46">
        <f t="shared" si="1"/>
        <v>12116384</v>
      </c>
      <c r="K19" s="46">
        <v>0</v>
      </c>
      <c r="L19" s="47">
        <v>0</v>
      </c>
    </row>
    <row r="20" spans="1:13" x14ac:dyDescent="0.25">
      <c r="A20" t="s">
        <v>49</v>
      </c>
      <c r="B20" t="s">
        <v>11</v>
      </c>
      <c r="C20" s="7" t="s">
        <v>50</v>
      </c>
      <c r="D20" s="78">
        <f>VLOOKUP(C20,Px!$D$16:$K$22,8,0)</f>
        <v>7114.9611999999997</v>
      </c>
      <c r="E20" s="58">
        <f>VLOOKUP(C20,Px!$D$16:$K$22,7,0)</f>
        <v>57.015000000000001</v>
      </c>
      <c r="F20" s="74"/>
      <c r="G20" s="48">
        <f>('ENEL DX'!L8)/1000</f>
        <v>2.3730000000000002</v>
      </c>
      <c r="H20">
        <f>(ROUND('ENEL DX'!$D$8,0))/1000</f>
        <v>956.66099999999994</v>
      </c>
      <c r="I20" s="45">
        <f t="shared" si="0"/>
        <v>54544027</v>
      </c>
      <c r="J20" s="46">
        <f t="shared" si="1"/>
        <v>16883803</v>
      </c>
      <c r="K20" s="46">
        <v>0</v>
      </c>
      <c r="L20" s="47">
        <v>0</v>
      </c>
    </row>
    <row r="21" spans="1:13" x14ac:dyDescent="0.25">
      <c r="A21" t="s">
        <v>49</v>
      </c>
      <c r="B21" t="s">
        <v>11</v>
      </c>
      <c r="C21" s="7" t="s">
        <v>51</v>
      </c>
      <c r="D21" s="78">
        <f>VLOOKUP(C21,Px!$D$16:$K$22,8,0)</f>
        <v>7124.8098</v>
      </c>
      <c r="E21" s="58">
        <f>VLOOKUP(C21,Px!$D$16:$K$22,7,0)</f>
        <v>57.031999999999996</v>
      </c>
      <c r="F21" s="74"/>
      <c r="G21" s="48">
        <f>('ENEL DX'!M8)/1000</f>
        <v>2.3170000000000002</v>
      </c>
      <c r="H21">
        <f>(ROUND('ENEL DX'!$E$8,0))/1000</f>
        <v>934.23900000000003</v>
      </c>
      <c r="I21" s="45">
        <f t="shared" si="0"/>
        <v>53281519</v>
      </c>
      <c r="J21" s="46">
        <f t="shared" si="1"/>
        <v>16508184</v>
      </c>
      <c r="K21" s="46">
        <v>0</v>
      </c>
      <c r="L21" s="47">
        <v>0</v>
      </c>
    </row>
    <row r="22" spans="1:13" x14ac:dyDescent="0.25">
      <c r="A22" t="s">
        <v>49</v>
      </c>
      <c r="B22" t="s">
        <v>11</v>
      </c>
      <c r="C22" s="7" t="s">
        <v>52</v>
      </c>
      <c r="D22" s="78">
        <f>VLOOKUP(C22,Px!$D$16:$K$22,8,0)</f>
        <v>7063.6073999999999</v>
      </c>
      <c r="E22" s="58">
        <f>VLOOKUP(C22,Px!$D$16:$K$22,7,0)</f>
        <v>58.203000000000003</v>
      </c>
      <c r="F22" s="74"/>
      <c r="G22" s="48">
        <f>('ENEL DX'!N8)/1000</f>
        <v>2E-3</v>
      </c>
      <c r="H22">
        <f>(ROUND('ENEL DX'!$F$8,0))/1000</f>
        <v>0.91900000000000004</v>
      </c>
      <c r="I22" s="45">
        <f t="shared" si="0"/>
        <v>53489</v>
      </c>
      <c r="J22" s="46">
        <f t="shared" si="1"/>
        <v>14127</v>
      </c>
      <c r="K22" s="53">
        <v>46.50616602513491</v>
      </c>
      <c r="L22" s="47">
        <v>0</v>
      </c>
    </row>
    <row r="23" spans="1:13" x14ac:dyDescent="0.25">
      <c r="A23" t="s">
        <v>49</v>
      </c>
      <c r="B23" t="s">
        <v>11</v>
      </c>
      <c r="C23" s="7" t="s">
        <v>53</v>
      </c>
      <c r="D23" s="78">
        <f>VLOOKUP(C23,Px!$D$16:$K$22,8,0)</f>
        <v>6919.3946999999998</v>
      </c>
      <c r="E23" s="58">
        <f>VLOOKUP(C23,Px!$D$16:$K$22,7,0)</f>
        <v>60.585999999999999</v>
      </c>
      <c r="F23" s="74"/>
      <c r="G23" s="48">
        <f>('ENEL DX'!O8)/1000</f>
        <v>1E-3</v>
      </c>
      <c r="H23">
        <f>(ROUND('ENEL DX'!$G$8,0))/1000</f>
        <v>0.29399999999999998</v>
      </c>
      <c r="I23" s="45">
        <f t="shared" si="0"/>
        <v>17812</v>
      </c>
      <c r="J23" s="46">
        <f t="shared" si="1"/>
        <v>6919</v>
      </c>
      <c r="K23" s="46">
        <v>24.926733203803586</v>
      </c>
      <c r="L23" s="47">
        <v>0</v>
      </c>
    </row>
    <row r="24" spans="1:13" x14ac:dyDescent="0.25">
      <c r="A24" t="s">
        <v>49</v>
      </c>
      <c r="B24" t="s">
        <v>11</v>
      </c>
      <c r="C24" s="7" t="s">
        <v>54</v>
      </c>
      <c r="D24" s="78">
        <f>VLOOKUP(C24,Px!$D$16:$K$22,8,0)</f>
        <v>7034.7647999999999</v>
      </c>
      <c r="E24" s="58">
        <f>VLOOKUP(C24,Px!$D$16:$K$22,7,0)</f>
        <v>56.328000000000003</v>
      </c>
      <c r="F24" s="74"/>
      <c r="G24" s="48">
        <f>('ENEL DX'!P8)/1000</f>
        <v>1.0409999999999999</v>
      </c>
      <c r="H24">
        <f>(ROUND('ENEL DX'!$H$8,0))/1000</f>
        <v>419.72899999999998</v>
      </c>
      <c r="I24" s="45">
        <f t="shared" si="0"/>
        <v>23642495</v>
      </c>
      <c r="J24" s="46">
        <f t="shared" si="1"/>
        <v>7323190</v>
      </c>
      <c r="K24" s="46">
        <v>0</v>
      </c>
      <c r="L24" s="47">
        <v>0</v>
      </c>
    </row>
    <row r="25" spans="1:13" x14ac:dyDescent="0.25">
      <c r="A25" t="s">
        <v>49</v>
      </c>
      <c r="B25" t="s">
        <v>11</v>
      </c>
      <c r="C25" t="s">
        <v>55</v>
      </c>
      <c r="D25" s="79">
        <f>VLOOKUP(C25,Px!$D$16:$K$22,8,0)</f>
        <v>6987.6319000000003</v>
      </c>
      <c r="E25" s="59">
        <f>VLOOKUP(C25,Px!$D$16:$K$22,7,0)</f>
        <v>58.71</v>
      </c>
      <c r="F25" s="40"/>
      <c r="G25" s="67">
        <f>('ENEL DX'!Q8)/1000</f>
        <v>6.0000000000000001E-3</v>
      </c>
      <c r="H25" s="80">
        <f>(ROUND('ENEL DX'!$I$8,0))/1000</f>
        <v>2.5939999999999999</v>
      </c>
      <c r="I25" s="81">
        <f t="shared" si="0"/>
        <v>152294</v>
      </c>
      <c r="J25" s="41">
        <f t="shared" si="1"/>
        <v>41926</v>
      </c>
      <c r="K25" s="41">
        <v>26.318633338796509</v>
      </c>
      <c r="L25" s="41">
        <v>0</v>
      </c>
      <c r="M25" s="48"/>
    </row>
    <row r="26" spans="1:13" ht="14.4" x14ac:dyDescent="0.3">
      <c r="A26" s="14"/>
      <c r="B26" s="14"/>
      <c r="C26" s="14"/>
      <c r="D26" s="14"/>
      <c r="E26" s="29"/>
      <c r="F26" s="39" t="s">
        <v>12</v>
      </c>
      <c r="G26" s="51">
        <f>SUM(G5:G25)</f>
        <v>7.4780000000000015</v>
      </c>
      <c r="H26" s="75">
        <f t="shared" ref="H26:K26" si="2">SUM(H5:H25)</f>
        <v>12198.687999999996</v>
      </c>
      <c r="I26" s="51">
        <f>SUM(I5:I25)</f>
        <v>704221733</v>
      </c>
      <c r="J26" s="51">
        <f>SUM(J5:J25)</f>
        <v>52894533</v>
      </c>
      <c r="K26" s="51">
        <f t="shared" si="2"/>
        <v>421.34238194768238</v>
      </c>
      <c r="L26" s="52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49"/>
      <c r="J31" s="60"/>
      <c r="K31" s="61"/>
      <c r="L31" s="61"/>
    </row>
    <row r="32" spans="1:13" ht="13.8" x14ac:dyDescent="0.25">
      <c r="I32" s="62"/>
      <c r="J32" s="60"/>
      <c r="K32" s="61"/>
    </row>
    <row r="33" spans="9:15" x14ac:dyDescent="0.25">
      <c r="I33" s="49"/>
      <c r="J33" s="60"/>
      <c r="K33" s="61"/>
    </row>
    <row r="34" spans="9:15" x14ac:dyDescent="0.25">
      <c r="I34" s="49"/>
      <c r="J34" s="60"/>
      <c r="K34" s="61"/>
    </row>
    <row r="35" spans="9:15" x14ac:dyDescent="0.25">
      <c r="I35" s="49"/>
      <c r="J35" s="60"/>
      <c r="K35" s="61"/>
    </row>
    <row r="36" spans="9:15" x14ac:dyDescent="0.25">
      <c r="I36" s="49"/>
      <c r="J36" s="60"/>
      <c r="K36" s="61"/>
    </row>
    <row r="37" spans="9:15" x14ac:dyDescent="0.25">
      <c r="I37" s="49"/>
      <c r="J37" s="60"/>
      <c r="K37" s="61"/>
      <c r="N37" s="13"/>
      <c r="O37" s="13"/>
    </row>
    <row r="38" spans="9:15" x14ac:dyDescent="0.25">
      <c r="I38" s="49"/>
      <c r="J38" s="63"/>
      <c r="K38" s="61"/>
    </row>
    <row r="39" spans="9:15" s="13" customFormat="1" ht="20.25" customHeight="1" x14ac:dyDescent="0.25">
      <c r="I39" s="64"/>
      <c r="J39" s="63"/>
      <c r="K39" s="61"/>
      <c r="N39"/>
      <c r="O39"/>
    </row>
    <row r="40" spans="9:15" x14ac:dyDescent="0.25">
      <c r="I40" s="49"/>
      <c r="J40" s="63"/>
      <c r="K40" s="61"/>
    </row>
    <row r="41" spans="9:15" x14ac:dyDescent="0.25">
      <c r="I41" s="49"/>
      <c r="J41" s="63"/>
      <c r="K41" s="61"/>
    </row>
    <row r="42" spans="9:15" x14ac:dyDescent="0.25">
      <c r="I42" s="49"/>
      <c r="J42" s="63"/>
      <c r="K42" s="61"/>
    </row>
    <row r="43" spans="9:15" x14ac:dyDescent="0.25">
      <c r="I43" s="49"/>
      <c r="J43" s="63"/>
      <c r="K43" s="61"/>
    </row>
    <row r="44" spans="9:15" x14ac:dyDescent="0.25">
      <c r="I44" s="49"/>
      <c r="J44" s="63"/>
      <c r="K44" s="61"/>
    </row>
    <row r="45" spans="9:15" x14ac:dyDescent="0.25">
      <c r="I45" s="49"/>
      <c r="J45" s="63"/>
      <c r="K45" s="61"/>
    </row>
    <row r="46" spans="9:15" x14ac:dyDescent="0.25">
      <c r="I46" s="49"/>
      <c r="J46" s="63"/>
      <c r="K46" s="61"/>
    </row>
    <row r="47" spans="9:15" x14ac:dyDescent="0.25">
      <c r="I47" s="49"/>
      <c r="J47" s="63"/>
      <c r="K47" s="61"/>
    </row>
    <row r="48" spans="9:15" x14ac:dyDescent="0.25">
      <c r="I48" s="49"/>
      <c r="J48" s="63"/>
      <c r="K48" s="61"/>
    </row>
    <row r="49" spans="9:11" x14ac:dyDescent="0.25">
      <c r="I49" s="49"/>
      <c r="J49" s="63"/>
      <c r="K49" s="61"/>
    </row>
    <row r="50" spans="9:11" x14ac:dyDescent="0.25">
      <c r="I50" s="49"/>
      <c r="J50" s="63"/>
      <c r="K50" s="61"/>
    </row>
    <row r="51" spans="9:11" x14ac:dyDescent="0.25">
      <c r="I51" s="49"/>
      <c r="J51" s="63"/>
      <c r="K51" s="61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15"/>
  <sheetViews>
    <sheetView zoomScale="85" zoomScaleNormal="85" workbookViewId="0">
      <selection activeCell="H18" sqref="H18"/>
    </sheetView>
  </sheetViews>
  <sheetFormatPr baseColWidth="10" defaultRowHeight="13.2" x14ac:dyDescent="0.25"/>
  <cols>
    <col min="1" max="1" width="21" bestFit="1" customWidth="1"/>
    <col min="2" max="2" width="11.21875" bestFit="1" customWidth="1"/>
    <col min="3" max="3" width="14.44140625" bestFit="1" customWidth="1"/>
    <col min="4" max="4" width="15" bestFit="1" customWidth="1"/>
    <col min="5" max="5" width="12.109375" bestFit="1" customWidth="1"/>
    <col min="6" max="6" width="14.44140625" bestFit="1" customWidth="1"/>
    <col min="7" max="7" width="11.6640625" bestFit="1" customWidth="1"/>
    <col min="8" max="8" width="12.21875" bestFit="1" customWidth="1"/>
    <col min="9" max="9" width="11.77734375" bestFit="1" customWidth="1"/>
    <col min="10" max="10" width="9.88671875" bestFit="1" customWidth="1"/>
    <col min="11" max="11" width="14.44140625" bestFit="1" customWidth="1"/>
    <col min="12" max="12" width="15" bestFit="1" customWidth="1"/>
    <col min="13" max="13" width="10" bestFit="1" customWidth="1"/>
    <col min="14" max="14" width="14.44140625" bestFit="1" customWidth="1"/>
    <col min="15" max="15" width="11.6640625" bestFit="1" customWidth="1"/>
    <col min="16" max="16" width="12.21875" bestFit="1" customWidth="1"/>
    <col min="17" max="17" width="11.77734375" bestFit="1" customWidth="1"/>
    <col min="18" max="18" width="6" bestFit="1" customWidth="1"/>
  </cols>
  <sheetData>
    <row r="2" spans="1:18" ht="14.4" x14ac:dyDescent="0.25">
      <c r="A2" s="65" t="s">
        <v>59</v>
      </c>
    </row>
    <row r="3" spans="1:18" ht="15" thickBot="1" x14ac:dyDescent="0.35">
      <c r="A3" s="26" t="s">
        <v>34</v>
      </c>
      <c r="B3" s="26" t="s">
        <v>81</v>
      </c>
    </row>
    <row r="4" spans="1:18" ht="13.8" thickBot="1" x14ac:dyDescent="0.3">
      <c r="C4" s="94" t="s">
        <v>58</v>
      </c>
      <c r="D4" s="95"/>
      <c r="E4" s="95"/>
      <c r="F4" s="95"/>
      <c r="G4" s="95"/>
      <c r="H4" s="95"/>
      <c r="I4" s="95"/>
      <c r="J4" s="96"/>
      <c r="K4" s="94" t="s">
        <v>56</v>
      </c>
      <c r="L4" s="95"/>
      <c r="M4" s="95"/>
      <c r="N4" s="95"/>
      <c r="O4" s="95"/>
      <c r="P4" s="95"/>
      <c r="Q4" s="95"/>
      <c r="R4" s="96"/>
    </row>
    <row r="5" spans="1:18" ht="15" thickBot="1" x14ac:dyDescent="0.3">
      <c r="A5" s="27" t="s">
        <v>36</v>
      </c>
      <c r="B5" s="28" t="s">
        <v>37</v>
      </c>
      <c r="C5" s="82" t="s">
        <v>16</v>
      </c>
      <c r="D5" s="82" t="s">
        <v>50</v>
      </c>
      <c r="E5" s="82" t="s">
        <v>51</v>
      </c>
      <c r="F5" s="82" t="s">
        <v>52</v>
      </c>
      <c r="G5" s="82" t="s">
        <v>53</v>
      </c>
      <c r="H5" s="82" t="s">
        <v>54</v>
      </c>
      <c r="I5" s="82" t="s">
        <v>55</v>
      </c>
      <c r="J5" s="56" t="s">
        <v>12</v>
      </c>
      <c r="K5" s="56" t="s">
        <v>16</v>
      </c>
      <c r="L5" s="82" t="s">
        <v>50</v>
      </c>
      <c r="M5" s="82" t="s">
        <v>51</v>
      </c>
      <c r="N5" s="82" t="s">
        <v>52</v>
      </c>
      <c r="O5" s="82" t="s">
        <v>53</v>
      </c>
      <c r="P5" s="82" t="s">
        <v>54</v>
      </c>
      <c r="Q5" s="82" t="s">
        <v>55</v>
      </c>
      <c r="R5" s="56" t="s">
        <v>12</v>
      </c>
    </row>
    <row r="6" spans="1:18" x14ac:dyDescent="0.25">
      <c r="A6" s="100" t="s">
        <v>38</v>
      </c>
      <c r="B6" s="100" t="s">
        <v>39</v>
      </c>
      <c r="C6" s="101">
        <v>839001.50644446199</v>
      </c>
      <c r="D6" s="101">
        <v>1154518.7296063357</v>
      </c>
      <c r="E6" s="101">
        <v>1098272.9622727705</v>
      </c>
      <c r="F6" s="101">
        <v>1284.2962562893256</v>
      </c>
      <c r="G6" s="101">
        <v>408.83499533300534</v>
      </c>
      <c r="H6" s="101">
        <v>519556.33368182497</v>
      </c>
      <c r="I6" s="101">
        <v>3501.1821272407769</v>
      </c>
      <c r="J6" s="54">
        <f>SUM(C6:I6)</f>
        <v>3616543.8453842564</v>
      </c>
      <c r="K6" s="103">
        <v>0</v>
      </c>
      <c r="L6" s="103">
        <v>0</v>
      </c>
      <c r="M6" s="103">
        <v>0</v>
      </c>
      <c r="N6" s="103">
        <v>0</v>
      </c>
      <c r="O6" s="103">
        <v>0</v>
      </c>
      <c r="P6" s="103">
        <v>0</v>
      </c>
      <c r="Q6" s="103">
        <v>0</v>
      </c>
      <c r="R6" s="54">
        <f>SUM(K6:Q6)</f>
        <v>0</v>
      </c>
    </row>
    <row r="7" spans="1:18" x14ac:dyDescent="0.25">
      <c r="A7" s="99" t="s">
        <v>38</v>
      </c>
      <c r="B7" s="99" t="s">
        <v>40</v>
      </c>
      <c r="C7" s="102">
        <v>1295474.0203665781</v>
      </c>
      <c r="D7" s="102">
        <v>1783763.56162515</v>
      </c>
      <c r="E7" s="102">
        <v>1675199.2273282716</v>
      </c>
      <c r="F7" s="102">
        <v>1748.5186539111817</v>
      </c>
      <c r="G7" s="102">
        <v>561.03823843306691</v>
      </c>
      <c r="H7" s="102">
        <v>805207.17095793202</v>
      </c>
      <c r="I7" s="102">
        <v>5158.6738521763473</v>
      </c>
      <c r="J7" s="55">
        <f>SUM(C7:I7)</f>
        <v>5567112.2110224534</v>
      </c>
      <c r="K7" s="104">
        <v>0</v>
      </c>
      <c r="L7" s="104">
        <v>0</v>
      </c>
      <c r="M7" s="104">
        <v>0</v>
      </c>
      <c r="N7" s="104">
        <v>0</v>
      </c>
      <c r="O7" s="104">
        <v>0</v>
      </c>
      <c r="P7" s="104">
        <v>0</v>
      </c>
      <c r="Q7" s="104">
        <v>0</v>
      </c>
      <c r="R7" s="55">
        <f t="shared" ref="R7" si="0">SUM(K7:Q7)</f>
        <v>0</v>
      </c>
    </row>
    <row r="8" spans="1:18" x14ac:dyDescent="0.25">
      <c r="A8" s="99" t="s">
        <v>38</v>
      </c>
      <c r="B8" s="99" t="s">
        <v>41</v>
      </c>
      <c r="C8" s="102">
        <v>700595.31792784238</v>
      </c>
      <c r="D8" s="102">
        <v>956661.49829526176</v>
      </c>
      <c r="E8" s="102">
        <v>934239.37116213283</v>
      </c>
      <c r="F8" s="102">
        <v>919.05530096232553</v>
      </c>
      <c r="G8" s="102">
        <v>294.26264090228051</v>
      </c>
      <c r="H8" s="102">
        <v>419728.78749615781</v>
      </c>
      <c r="I8" s="102">
        <v>2593.6936743283172</v>
      </c>
      <c r="J8" s="55">
        <f>SUM(C8:I8)</f>
        <v>3015031.9864975875</v>
      </c>
      <c r="K8" s="105">
        <v>1738</v>
      </c>
      <c r="L8" s="105">
        <v>2373</v>
      </c>
      <c r="M8" s="105">
        <v>2317</v>
      </c>
      <c r="N8" s="105">
        <v>2</v>
      </c>
      <c r="O8" s="105">
        <v>1</v>
      </c>
      <c r="P8" s="105">
        <v>1041</v>
      </c>
      <c r="Q8" s="105">
        <v>6</v>
      </c>
      <c r="R8" s="55">
        <f>SUM(K8:Q8)</f>
        <v>7478</v>
      </c>
    </row>
    <row r="13" spans="1:18" x14ac:dyDescent="0.25">
      <c r="C13" s="83"/>
      <c r="D13" s="83"/>
      <c r="E13" s="83"/>
      <c r="F13" s="83"/>
      <c r="G13" s="83"/>
      <c r="H13" s="83"/>
      <c r="I13" s="83"/>
    </row>
    <row r="14" spans="1:18" x14ac:dyDescent="0.25">
      <c r="C14" s="83"/>
      <c r="D14" s="83"/>
      <c r="E14" s="83"/>
      <c r="F14" s="83"/>
      <c r="G14" s="83"/>
      <c r="H14" s="83"/>
      <c r="I14" s="83"/>
    </row>
    <row r="15" spans="1:18" x14ac:dyDescent="0.25">
      <c r="C15" s="83"/>
      <c r="D15" s="83"/>
      <c r="E15" s="83"/>
      <c r="F15" s="83"/>
      <c r="G15" s="83"/>
      <c r="H15" s="83"/>
      <c r="I15" s="83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19" sqref="M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97" t="s">
        <v>61</v>
      </c>
      <c r="I3" s="98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48" t="s">
        <v>62</v>
      </c>
      <c r="I4" s="66">
        <v>0.87432978856607546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67" t="s">
        <v>23</v>
      </c>
      <c r="I5" s="68">
        <v>1</v>
      </c>
    </row>
    <row r="6" spans="3:11" ht="13.8" x14ac:dyDescent="0.3">
      <c r="C6" s="19" t="s">
        <v>25</v>
      </c>
      <c r="D6" s="18"/>
      <c r="E6" s="18">
        <v>744.1</v>
      </c>
      <c r="F6" s="20" t="s">
        <v>79</v>
      </c>
    </row>
    <row r="7" spans="3:11" ht="13.8" x14ac:dyDescent="0.3">
      <c r="C7" s="19" t="s">
        <v>26</v>
      </c>
      <c r="D7" s="18"/>
      <c r="E7" s="50">
        <v>268.14</v>
      </c>
      <c r="F7" s="20" t="s">
        <v>79</v>
      </c>
    </row>
    <row r="8" spans="3:11" ht="13.8" x14ac:dyDescent="0.3">
      <c r="C8" s="19" t="s">
        <v>63</v>
      </c>
      <c r="D8" s="18"/>
      <c r="E8" s="69" t="s">
        <v>59</v>
      </c>
      <c r="F8" s="20"/>
    </row>
    <row r="9" spans="3:11" ht="13.8" x14ac:dyDescent="0.3">
      <c r="C9" s="19" t="s">
        <v>64</v>
      </c>
      <c r="D9" s="18"/>
      <c r="E9" s="70" t="s">
        <v>65</v>
      </c>
      <c r="F9" s="20"/>
    </row>
    <row r="10" spans="3:11" ht="13.8" x14ac:dyDescent="0.3">
      <c r="C10" s="19" t="s">
        <v>66</v>
      </c>
      <c r="D10" s="18"/>
      <c r="E10" s="50">
        <v>237.09</v>
      </c>
      <c r="F10" s="20"/>
    </row>
    <row r="11" spans="3:11" ht="13.8" x14ac:dyDescent="0.3">
      <c r="C11" s="19" t="s">
        <v>67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80</v>
      </c>
    </row>
    <row r="15" spans="3:11" ht="41.4" x14ac:dyDescent="0.25">
      <c r="C15" s="30" t="s">
        <v>43</v>
      </c>
      <c r="D15" s="30" t="s">
        <v>28</v>
      </c>
      <c r="E15" s="71" t="s">
        <v>29</v>
      </c>
      <c r="F15" s="30" t="s">
        <v>45</v>
      </c>
      <c r="G15" s="30" t="s">
        <v>68</v>
      </c>
      <c r="H15" s="30" t="s">
        <v>69</v>
      </c>
      <c r="I15" s="30" t="s">
        <v>70</v>
      </c>
      <c r="J15" s="30" t="s">
        <v>30</v>
      </c>
      <c r="K15" s="30" t="s">
        <v>31</v>
      </c>
    </row>
    <row r="16" spans="3:11" x14ac:dyDescent="0.25">
      <c r="C16" t="s">
        <v>71</v>
      </c>
      <c r="D16" t="s">
        <v>72</v>
      </c>
      <c r="E16" s="72">
        <v>1.0737000000000001</v>
      </c>
      <c r="F16" s="72">
        <v>0.99099999999999999</v>
      </c>
      <c r="G16" s="34">
        <v>96.321885948778942</v>
      </c>
      <c r="H16" s="72">
        <v>9.3689718574465388</v>
      </c>
      <c r="I16" s="34">
        <v>3.3617286355638414</v>
      </c>
      <c r="J16" s="34">
        <v>60.478999999999999</v>
      </c>
      <c r="K16" s="72">
        <v>6971.4520000000002</v>
      </c>
    </row>
    <row r="17" spans="3:13" x14ac:dyDescent="0.25">
      <c r="C17" t="s">
        <v>71</v>
      </c>
      <c r="D17" t="s">
        <v>73</v>
      </c>
      <c r="E17" s="72">
        <v>1.0122</v>
      </c>
      <c r="F17" s="72">
        <v>1.0114000000000001</v>
      </c>
      <c r="G17" s="34">
        <v>90.804706116563324</v>
      </c>
      <c r="H17" s="72">
        <v>9.5618346484575465</v>
      </c>
      <c r="I17" s="34">
        <v>3.169173628497457</v>
      </c>
      <c r="J17" s="34">
        <v>57.015000000000001</v>
      </c>
      <c r="K17" s="72">
        <v>7114.9611999999997</v>
      </c>
    </row>
    <row r="18" spans="3:13" x14ac:dyDescent="0.25">
      <c r="C18" t="s">
        <v>71</v>
      </c>
      <c r="D18" t="s">
        <v>74</v>
      </c>
      <c r="E18" s="72">
        <v>1.0125</v>
      </c>
      <c r="F18" s="72">
        <v>1.0127999999999999</v>
      </c>
      <c r="G18" s="34">
        <v>90.831619188915596</v>
      </c>
      <c r="H18" s="72">
        <v>9.5750703301935953</v>
      </c>
      <c r="I18" s="34">
        <v>3.1701129212148538</v>
      </c>
      <c r="J18" s="34">
        <v>57.031999999999996</v>
      </c>
      <c r="K18" s="72">
        <v>7124.8098</v>
      </c>
    </row>
    <row r="19" spans="3:13" x14ac:dyDescent="0.25">
      <c r="C19" t="s">
        <v>71</v>
      </c>
      <c r="D19" t="s">
        <v>75</v>
      </c>
      <c r="E19" s="72">
        <v>1.0333000000000001</v>
      </c>
      <c r="F19" s="72">
        <v>1.0041</v>
      </c>
      <c r="G19" s="34">
        <v>92.697592205339745</v>
      </c>
      <c r="H19" s="72">
        <v>9.4928200222624319</v>
      </c>
      <c r="I19" s="34">
        <v>3.2352372162877128</v>
      </c>
      <c r="J19" s="34">
        <v>58.203000000000003</v>
      </c>
      <c r="K19" s="72">
        <v>7063.6073999999999</v>
      </c>
    </row>
    <row r="20" spans="3:13" x14ac:dyDescent="0.25">
      <c r="C20" t="s">
        <v>71</v>
      </c>
      <c r="D20" t="s">
        <v>76</v>
      </c>
      <c r="E20" s="72">
        <v>1.0755999999999999</v>
      </c>
      <c r="F20" s="72">
        <v>0.98360000000000003</v>
      </c>
      <c r="G20" s="34">
        <v>96.492335407009975</v>
      </c>
      <c r="H20" s="72">
        <v>9.2990118254131335</v>
      </c>
      <c r="I20" s="34">
        <v>3.3676774894406876</v>
      </c>
      <c r="J20" s="34">
        <v>60.585999999999999</v>
      </c>
      <c r="K20" s="72">
        <v>6919.3946999999998</v>
      </c>
    </row>
    <row r="21" spans="3:13" x14ac:dyDescent="0.25">
      <c r="C21" t="s">
        <v>71</v>
      </c>
      <c r="D21" t="s">
        <v>77</v>
      </c>
      <c r="E21" s="72">
        <v>1</v>
      </c>
      <c r="F21" s="72">
        <v>1</v>
      </c>
      <c r="G21" s="34">
        <v>89.710241174237623</v>
      </c>
      <c r="H21" s="72">
        <v>9.4540583828925708</v>
      </c>
      <c r="I21" s="34">
        <v>3.1309757246566456</v>
      </c>
      <c r="J21" s="34">
        <v>56.328000000000003</v>
      </c>
      <c r="K21" s="72">
        <v>7034.7647999999999</v>
      </c>
      <c r="M21" s="34"/>
    </row>
    <row r="22" spans="3:13" x14ac:dyDescent="0.25">
      <c r="C22" t="s">
        <v>71</v>
      </c>
      <c r="D22" t="s">
        <v>78</v>
      </c>
      <c r="E22" s="72">
        <v>1.0423</v>
      </c>
      <c r="F22" s="72">
        <v>0.99329999999999996</v>
      </c>
      <c r="G22" s="34">
        <v>93.504984375907881</v>
      </c>
      <c r="H22" s="72">
        <v>9.3907161917271917</v>
      </c>
      <c r="I22" s="34">
        <v>3.2634159978096218</v>
      </c>
      <c r="J22" s="34">
        <v>58.71</v>
      </c>
      <c r="K22" s="72">
        <v>6987.6319000000003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2022-10-12T15:07:01Z</dcterms:modified>
</cp:coreProperties>
</file>