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10-Oct\"/>
    </mc:Choice>
  </mc:AlternateContent>
  <xr:revisionPtr revIDLastSave="0" documentId="13_ncr:1_{C5EA93ED-93CD-45AB-862A-5E8DAD82D603}" xr6:coauthVersionLast="47" xr6:coauthVersionMax="47" xr10:uidLastSave="{00000000-0000-0000-0000-000000000000}"/>
  <bookViews>
    <workbookView xWindow="-24120" yWindow="945" windowWidth="24240" windowHeight="13740" xr2:uid="{F2358186-0BE2-4736-A654-4A2DCED7D6D4}"/>
  </bookViews>
  <sheets>
    <sheet name="Montos facturar" sheetId="1" r:id="rId1"/>
    <sheet name="COPELEC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1" l="1"/>
  <c r="J8" i="1"/>
  <c r="E6" i="1"/>
  <c r="E7" i="1"/>
  <c r="E8" i="1"/>
  <c r="E9" i="1"/>
  <c r="E10" i="1"/>
  <c r="E11" i="1"/>
  <c r="E12" i="1"/>
  <c r="E13" i="1"/>
  <c r="E14" i="1"/>
  <c r="E15" i="1"/>
  <c r="E16" i="1"/>
  <c r="E5" i="1"/>
  <c r="D5" i="1"/>
  <c r="J5" i="1" s="1"/>
  <c r="D6" i="1"/>
  <c r="J6" i="1" s="1"/>
  <c r="D7" i="1"/>
  <c r="J7" i="1" s="1"/>
  <c r="D8" i="1"/>
  <c r="D9" i="1"/>
  <c r="J9" i="1" s="1"/>
  <c r="D10" i="1"/>
  <c r="J10" i="1" s="1"/>
  <c r="D11" i="1"/>
  <c r="J11" i="1" s="1"/>
  <c r="D12" i="1"/>
  <c r="D13" i="1"/>
  <c r="D14" i="1"/>
  <c r="D15" i="1"/>
  <c r="D16" i="1"/>
  <c r="O8" i="3" l="1"/>
  <c r="O7" i="3"/>
  <c r="O6" i="3"/>
  <c r="G13" i="1" l="1"/>
  <c r="J13" i="1" s="1"/>
  <c r="K17" i="1" l="1"/>
  <c r="O7" i="1" s="1"/>
  <c r="H12" i="1" l="1"/>
  <c r="H8" i="1"/>
  <c r="H16" i="1"/>
  <c r="G16" i="1"/>
  <c r="J16" i="1" s="1"/>
  <c r="L16" i="1" l="1"/>
  <c r="I16" i="1"/>
  <c r="L8" i="1"/>
  <c r="I8" i="1"/>
  <c r="L12" i="1"/>
  <c r="I12" i="1"/>
  <c r="G15" i="1"/>
  <c r="J15" i="1" s="1"/>
  <c r="G14" i="1"/>
  <c r="J14" i="1" s="1"/>
  <c r="H15" i="1"/>
  <c r="I15" i="1" s="1"/>
  <c r="H14" i="1"/>
  <c r="I14" i="1" s="1"/>
  <c r="H13" i="1"/>
  <c r="I13" i="1" s="1"/>
  <c r="H11" i="1"/>
  <c r="I11" i="1" s="1"/>
  <c r="H10" i="1"/>
  <c r="I10" i="1" s="1"/>
  <c r="H9" i="1"/>
  <c r="I9" i="1" s="1"/>
  <c r="H7" i="1"/>
  <c r="I7" i="1" s="1"/>
  <c r="H6" i="1"/>
  <c r="I6" i="1" s="1"/>
  <c r="H5" i="1"/>
  <c r="I5" i="1" s="1"/>
  <c r="G17" i="1" l="1"/>
  <c r="N6" i="1" s="1"/>
  <c r="H17" i="1"/>
  <c r="N5" i="1" s="1"/>
  <c r="L11" i="1"/>
  <c r="L10" i="1"/>
  <c r="L9" i="1"/>
  <c r="L14" i="1"/>
  <c r="L5" i="1"/>
  <c r="L15" i="1"/>
  <c r="L6" i="1"/>
  <c r="L7" i="1"/>
  <c r="L13" i="1"/>
  <c r="J17" i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<sst xmlns="http://schemas.openxmlformats.org/spreadsheetml/2006/main" count="151" uniqueCount="80">
  <si>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</si>
  <si>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</si>
  <si>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</si>
  <si>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</si>
  <si>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</si>
  <si>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</si>
  <si>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</si>
  <si>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</si>
  <si>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</si>
  <si>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</si>
  <si>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</si>
  <si>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</si>
  <si>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</si>
  <si>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</si>
  <si>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</si>
  <si>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</si>
  <si>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</si>
  <si>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</si>
  <si>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</si>
  <si>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</si>
  <si>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</si>
  <si>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</si>
  <si>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</si>
  <si>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</si>
  <si>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</si>
  <si>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</si>
  <si>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</si>
  <si>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</si>
  <si>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</si>
  <si>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</si>
  <si>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</si>
  <si>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</si>
  <si>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</si>
  <si>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</si>
  <si>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</si>
  <si>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</si>
  <si>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</si>
  <si>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</si>
  <si>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</si>
  <si>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</si>
  <si>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</si>
  <si>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</si>
  <si>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</si>
  <si>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</si>
  <si>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</si>
  <si>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</si>
  <si>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</si>
  <si>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</si>
  <si>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</si>
  <si>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</si>
  <si>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</si>
  <si>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</si>
  <si>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</si>
  <si>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</si>
  <si>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</si>
  <si>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</si>
  <si>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</si>
  <si>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</si>
  <si>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</si>
  <si>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</si>
  <si>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</si>
  <si>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2015/02</t>
  </si>
  <si>
    <t>PPA Licitación 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</si>
  <si>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</si>
  <si>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</si>
  <si>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</si>
  <si>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</si>
  <si>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</si>
  <si>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</si>
  <si>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</si>
  <si>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</si>
  <si>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</si>
  <si>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</si>
  <si>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ALTO JAHUEL 220</t>
  </si>
  <si>
    <t>CHARRUA 220</t>
  </si>
  <si>
    <t>ITAHUE 220</t>
  </si>
  <si>
    <t>RAPEL 220</t>
  </si>
  <si>
    <t>9T Enero 2022</t>
  </si>
  <si>
    <t>9T S2/2021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</si>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</sst>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92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375">
    <xf numFmtId="0" fontId="0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0" fillId="0" borderId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0" borderId="0" applyNumberFormat="0" applyBorder="0" applyAlignment="0" applyProtection="0"/>
    <xf numFmtId="0" fontId="34" fillId="43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6" borderId="0" applyNumberFormat="0" applyBorder="0" applyAlignment="0" applyProtection="0"/>
    <xf numFmtId="0" fontId="34" fillId="45" borderId="0" applyNumberFormat="0" applyBorder="0" applyAlignment="0" applyProtection="0"/>
    <xf numFmtId="0" fontId="35" fillId="47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4" borderId="0" applyNumberFormat="0" applyBorder="0" applyAlignment="0" applyProtection="0"/>
    <xf numFmtId="0" fontId="35" fillId="47" borderId="0" applyNumberFormat="0" applyBorder="0" applyAlignment="0" applyProtection="0"/>
    <xf numFmtId="0" fontId="35" fillId="41" borderId="0" applyNumberFormat="0" applyBorder="0" applyAlignment="0" applyProtection="0"/>
    <xf numFmtId="0" fontId="31" fillId="0" borderId="0"/>
    <xf numFmtId="0" fontId="36" fillId="48" borderId="0" applyNumberFormat="0" applyBorder="0" applyAlignment="0" applyProtection="0"/>
    <xf numFmtId="0" fontId="37" fillId="49" borderId="37" applyNumberFormat="0" applyAlignment="0" applyProtection="0"/>
    <xf numFmtId="0" fontId="38" fillId="50" borderId="38" applyNumberFormat="0" applyAlignment="0" applyProtection="0"/>
    <xf numFmtId="0" fontId="39" fillId="0" borderId="39" applyNumberFormat="0" applyFill="0" applyAlignment="0" applyProtection="0"/>
    <xf numFmtId="0" fontId="40" fillId="0" borderId="0" applyNumberFormat="0" applyFill="0" applyBorder="0" applyAlignment="0" applyProtection="0"/>
    <xf numFmtId="0" fontId="35" fillId="47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47" borderId="0" applyNumberFormat="0" applyBorder="0" applyAlignment="0" applyProtection="0"/>
    <xf numFmtId="0" fontId="35" fillId="54" borderId="0" applyNumberFormat="0" applyBorder="0" applyAlignment="0" applyProtection="0"/>
    <xf numFmtId="0" fontId="41" fillId="45" borderId="37" applyNumberFormat="0" applyAlignment="0" applyProtection="0"/>
    <xf numFmtId="174" fontId="31" fillId="0" borderId="0" applyFont="0" applyFill="0" applyBorder="0" applyAlignment="0" applyProtection="0"/>
    <xf numFmtId="0" fontId="42" fillId="55" borderId="0" applyNumberFormat="0" applyBorder="0" applyAlignment="0" applyProtection="0"/>
    <xf numFmtId="0" fontId="43" fillId="45" borderId="0" applyNumberFormat="0" applyBorder="0" applyAlignment="0" applyProtection="0"/>
    <xf numFmtId="0" fontId="30" fillId="42" borderId="40" applyNumberFormat="0" applyFont="0" applyAlignment="0" applyProtection="0"/>
    <xf numFmtId="0" fontId="44" fillId="49" borderId="41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0" borderId="43" applyNumberFormat="0" applyFill="0" applyAlignment="0" applyProtection="0"/>
    <xf numFmtId="0" fontId="40" fillId="0" borderId="44" applyNumberFormat="0" applyFill="0" applyAlignment="0" applyProtection="0"/>
    <xf numFmtId="0" fontId="50" fillId="0" borderId="45" applyNumberFormat="0" applyFill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37" fillId="49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41" fillId="45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57" fillId="0" borderId="0" applyFont="0" applyFill="0" applyBorder="0" applyAlignment="0" applyProtection="0"/>
    <xf numFmtId="2" fontId="57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57" fillId="0" borderId="0" applyFont="0" applyFill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44" fillId="49" borderId="41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40" fillId="0" borderId="44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45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4" fillId="0" borderId="0"/>
    <xf numFmtId="0" fontId="63" fillId="0" borderId="0" applyNumberFormat="0" applyFill="0" applyBorder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20" fillId="0" borderId="30" applyNumberFormat="0" applyFill="0" applyAlignment="0" applyProtection="0"/>
    <xf numFmtId="0" fontId="2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64" fillId="11" borderId="0" applyNumberFormat="0" applyBorder="0" applyAlignment="0" applyProtection="0"/>
    <xf numFmtId="0" fontId="23" fillId="12" borderId="31" applyNumberFormat="0" applyAlignment="0" applyProtection="0"/>
    <xf numFmtId="0" fontId="24" fillId="13" borderId="32" applyNumberFormat="0" applyAlignment="0" applyProtection="0"/>
    <xf numFmtId="0" fontId="25" fillId="13" borderId="31" applyNumberFormat="0" applyAlignment="0" applyProtection="0"/>
    <xf numFmtId="0" fontId="26" fillId="0" borderId="33" applyNumberFormat="0" applyFill="0" applyAlignment="0" applyProtection="0"/>
    <xf numFmtId="0" fontId="27" fillId="14" borderId="34" applyNumberFormat="0" applyAlignment="0" applyProtection="0"/>
    <xf numFmtId="0" fontId="28" fillId="0" borderId="0" applyNumberFormat="0" applyFill="0" applyBorder="0" applyAlignment="0" applyProtection="0"/>
    <xf numFmtId="0" fontId="4" fillId="15" borderId="35" applyNumberFormat="0" applyFont="0" applyAlignment="0" applyProtection="0"/>
    <xf numFmtId="0" fontId="65" fillId="0" borderId="0" applyNumberFormat="0" applyFill="0" applyBorder="0" applyAlignment="0" applyProtection="0"/>
    <xf numFmtId="0" fontId="6" fillId="0" borderId="36" applyNumberFormat="0" applyFill="0" applyAlignment="0" applyProtection="0"/>
    <xf numFmtId="0" fontId="29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29" fillId="39" borderId="0" applyNumberFormat="0" applyBorder="0" applyAlignment="0" applyProtection="0"/>
    <xf numFmtId="0" fontId="66" fillId="0" borderId="0"/>
    <xf numFmtId="177" fontId="67" fillId="0" borderId="0" applyFont="0" applyFill="0" applyBorder="0" applyAlignment="0" applyProtection="0"/>
    <xf numFmtId="164" fontId="66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8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/>
    <xf numFmtId="0" fontId="4" fillId="0" borderId="0"/>
    <xf numFmtId="0" fontId="4" fillId="0" borderId="0"/>
    <xf numFmtId="0" fontId="4" fillId="0" borderId="0"/>
    <xf numFmtId="0" fontId="66" fillId="0" borderId="0"/>
    <xf numFmtId="0" fontId="4" fillId="0" borderId="0"/>
    <xf numFmtId="0" fontId="3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" fillId="0" borderId="0"/>
    <xf numFmtId="0" fontId="4" fillId="15" borderId="35" applyNumberFormat="0" applyFon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1" fillId="0" borderId="0"/>
    <xf numFmtId="0" fontId="30" fillId="0" borderId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37" fillId="49" borderId="37" applyNumberFormat="0" applyAlignment="0" applyProtection="0"/>
    <xf numFmtId="0" fontId="53" fillId="44" borderId="37" applyNumberFormat="0" applyAlignment="0" applyProtection="0"/>
    <xf numFmtId="0" fontId="37" fillId="49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41" fillId="45" borderId="37" applyNumberFormat="0" applyAlignment="0" applyProtection="0"/>
    <xf numFmtId="0" fontId="56" fillId="40" borderId="37" applyNumberFormat="0" applyAlignment="0" applyProtection="0"/>
    <xf numFmtId="0" fontId="41" fillId="45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30" fillId="0" borderId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66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>
      <alignment wrapText="1"/>
    </xf>
    <xf numFmtId="0" fontId="30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6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4" fillId="15" borderId="35" applyNumberFormat="0" applyFont="0" applyAlignment="0" applyProtection="0"/>
    <xf numFmtId="0" fontId="4" fillId="15" borderId="35" applyNumberFormat="0" applyFont="0" applyAlignment="0" applyProtection="0"/>
    <xf numFmtId="0" fontId="4" fillId="15" borderId="35" applyNumberFormat="0" applyFont="0" applyAlignment="0" applyProtection="0"/>
    <xf numFmtId="0" fontId="4" fillId="15" borderId="35" applyNumberFormat="0" applyFont="0" applyAlignment="0" applyProtection="0"/>
    <xf numFmtId="0" fontId="4" fillId="15" borderId="35" applyNumberFormat="0" applyFont="0" applyAlignment="0" applyProtection="0"/>
    <xf numFmtId="0" fontId="4" fillId="15" borderId="35" applyNumberFormat="0" applyFont="0" applyAlignment="0" applyProtection="0"/>
    <xf numFmtId="0" fontId="4" fillId="15" borderId="35" applyNumberFormat="0" applyFont="0" applyAlignment="0" applyProtection="0"/>
    <xf numFmtId="0" fontId="4" fillId="15" borderId="35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44" fillId="49" borderId="41" applyNumberFormat="0" applyAlignment="0" applyProtection="0"/>
    <xf numFmtId="0" fontId="59" fillId="44" borderId="48" applyNumberFormat="0" applyAlignment="0" applyProtection="0"/>
    <xf numFmtId="0" fontId="44" fillId="49" borderId="41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40" fillId="0" borderId="44" applyNumberFormat="0" applyFill="0" applyAlignment="0" applyProtection="0"/>
    <xf numFmtId="0" fontId="40" fillId="0" borderId="44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45" applyNumberFormat="0" applyFill="0" applyAlignment="0" applyProtection="0"/>
    <xf numFmtId="0" fontId="50" fillId="0" borderId="51" applyNumberFormat="0" applyFill="0" applyAlignment="0" applyProtection="0"/>
    <xf numFmtId="0" fontId="50" fillId="0" borderId="45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30" fillId="0" borderId="0"/>
    <xf numFmtId="3" fontId="72" fillId="68" borderId="0">
      <alignment horizontal="left"/>
    </xf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4" fillId="4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3" fontId="73" fillId="56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4" fillId="4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34" fillId="43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4" fillId="42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5" fillId="43" borderId="0" applyNumberFormat="0" applyBorder="0" applyAlignment="0" applyProtection="0"/>
    <xf numFmtId="0" fontId="35" fillId="53" borderId="0" applyNumberFormat="0" applyBorder="0" applyAlignment="0" applyProtection="0"/>
    <xf numFmtId="0" fontId="35" fillId="61" borderId="0" applyNumberFormat="0" applyBorder="0" applyAlignment="0" applyProtection="0"/>
    <xf numFmtId="0" fontId="35" fillId="55" borderId="0" applyNumberFormat="0" applyBorder="0" applyAlignment="0" applyProtection="0"/>
    <xf numFmtId="0" fontId="35" fillId="43" borderId="0" applyNumberFormat="0" applyBorder="0" applyAlignment="0" applyProtection="0"/>
    <xf numFmtId="0" fontId="74" fillId="56" borderId="0">
      <alignment horizontal="left"/>
    </xf>
    <xf numFmtId="0" fontId="36" fillId="43" borderId="0" applyNumberFormat="0" applyBorder="0" applyAlignment="0" applyProtection="0"/>
    <xf numFmtId="0" fontId="45" fillId="0" borderId="52" applyNumberFormat="0" applyFill="0" applyAlignment="0" applyProtection="0"/>
    <xf numFmtId="181" fontId="30" fillId="0" borderId="0" applyFont="0" applyFill="0" applyBorder="0" applyAlignment="0" applyProtection="0"/>
    <xf numFmtId="182" fontId="30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61" borderId="0" applyNumberFormat="0" applyBorder="0" applyAlignment="0" applyProtection="0"/>
    <xf numFmtId="0" fontId="35" fillId="69" borderId="0" applyNumberFormat="0" applyBorder="0" applyAlignment="0" applyProtection="0"/>
    <xf numFmtId="0" fontId="35" fillId="51" borderId="0" applyNumberFormat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42" fillId="59" borderId="0" applyNumberFormat="0" applyBorder="0" applyAlignment="0" applyProtection="0"/>
    <xf numFmtId="3" fontId="76" fillId="68" borderId="2">
      <alignment horizontal="center"/>
    </xf>
    <xf numFmtId="0" fontId="77" fillId="4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84" fontId="7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70" fillId="0" borderId="0">
      <alignment wrapText="1"/>
    </xf>
    <xf numFmtId="0" fontId="70" fillId="0" borderId="0">
      <alignment wrapText="1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74" fillId="70" borderId="0">
      <alignment horizontal="left"/>
    </xf>
    <xf numFmtId="3" fontId="72" fillId="70" borderId="0">
      <alignment horizontal="left"/>
    </xf>
    <xf numFmtId="3" fontId="79" fillId="70" borderId="0">
      <alignment horizontal="center"/>
    </xf>
    <xf numFmtId="0" fontId="80" fillId="0" borderId="53" applyNumberFormat="0" applyFill="0" applyAlignment="0" applyProtection="0"/>
    <xf numFmtId="0" fontId="81" fillId="0" borderId="54" applyNumberFormat="0" applyFill="0" applyAlignment="0" applyProtection="0"/>
    <xf numFmtId="0" fontId="82" fillId="0" borderId="0" applyNumberFormat="0" applyFill="0" applyBorder="0" applyAlignment="0" applyProtection="0"/>
    <xf numFmtId="0" fontId="44" fillId="0" borderId="55" applyNumberFormat="0" applyFill="0" applyAlignment="0" applyProtection="0"/>
    <xf numFmtId="3" fontId="76" fillId="57" borderId="2">
      <alignment horizontal="center" vertical="center"/>
    </xf>
    <xf numFmtId="3" fontId="83" fillId="70" borderId="0">
      <alignment horizontal="left"/>
    </xf>
    <xf numFmtId="3" fontId="73" fillId="71" borderId="0">
      <alignment horizontal="right"/>
    </xf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20" fillId="0" borderId="30" applyNumberFormat="0" applyFill="0" applyAlignment="0" applyProtection="0"/>
    <xf numFmtId="0" fontId="2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23" fillId="12" borderId="31" applyNumberFormat="0" applyAlignment="0" applyProtection="0"/>
    <xf numFmtId="0" fontId="24" fillId="13" borderId="32" applyNumberFormat="0" applyAlignment="0" applyProtection="0"/>
    <xf numFmtId="0" fontId="25" fillId="13" borderId="31" applyNumberFormat="0" applyAlignment="0" applyProtection="0"/>
    <xf numFmtId="0" fontId="26" fillId="0" borderId="33" applyNumberFormat="0" applyFill="0" applyAlignment="0" applyProtection="0"/>
    <xf numFmtId="0" fontId="27" fillId="14" borderId="34" applyNumberFormat="0" applyAlignment="0" applyProtection="0"/>
    <xf numFmtId="0" fontId="28" fillId="0" borderId="0" applyNumberFormat="0" applyFill="0" applyBorder="0" applyAlignment="0" applyProtection="0"/>
    <xf numFmtId="0" fontId="6" fillId="0" borderId="36" applyNumberFormat="0" applyFill="0" applyAlignment="0" applyProtection="0"/>
    <xf numFmtId="0" fontId="29" fillId="16" borderId="0" applyNumberFormat="0" applyBorder="0" applyAlignment="0" applyProtection="0"/>
    <xf numFmtId="0" fontId="3" fillId="18" borderId="0" applyNumberFormat="0" applyBorder="0" applyAlignment="0" applyProtection="0"/>
    <xf numFmtId="0" fontId="2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9" fillId="24" borderId="0" applyNumberFormat="0" applyBorder="0" applyAlignment="0" applyProtection="0"/>
    <xf numFmtId="0" fontId="3" fillId="26" borderId="0" applyNumberFormat="0" applyBorder="0" applyAlignment="0" applyProtection="0"/>
    <xf numFmtId="0" fontId="29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9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9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84" fillId="0" borderId="0"/>
    <xf numFmtId="187" fontId="84" fillId="0" borderId="0" applyBorder="0" applyProtection="0"/>
    <xf numFmtId="188" fontId="84" fillId="0" borderId="0" applyBorder="0" applyProtection="0"/>
    <xf numFmtId="186" fontId="84" fillId="0" borderId="0" applyBorder="0" applyProtection="0"/>
    <xf numFmtId="185" fontId="84" fillId="0" borderId="0" applyBorder="0" applyProtection="0"/>
    <xf numFmtId="41" fontId="84" fillId="0" borderId="0" applyFont="0" applyFill="0" applyBorder="0" applyAlignment="0" applyProtection="0"/>
    <xf numFmtId="179" fontId="84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85" fillId="0" borderId="0"/>
    <xf numFmtId="0" fontId="85" fillId="0" borderId="0"/>
    <xf numFmtId="0" fontId="3" fillId="15" borderId="35" applyNumberFormat="0" applyFont="0" applyAlignment="0" applyProtection="0"/>
    <xf numFmtId="172" fontId="3" fillId="0" borderId="0" applyFont="0" applyFill="0" applyBorder="0" applyAlignment="0" applyProtection="0"/>
    <xf numFmtId="0" fontId="64" fillId="11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5" borderId="0" applyNumberFormat="0" applyBorder="0" applyAlignment="0" applyProtection="0"/>
    <xf numFmtId="0" fontId="29" fillId="39" borderId="0" applyNumberFormat="0" applyBorder="0" applyAlignment="0" applyProtection="0"/>
    <xf numFmtId="0" fontId="33" fillId="0" borderId="0"/>
    <xf numFmtId="0" fontId="87" fillId="0" borderId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6" borderId="0" applyNumberFormat="0" applyBorder="0" applyAlignment="0" applyProtection="0"/>
    <xf numFmtId="0" fontId="35" fillId="41" borderId="0" applyNumberFormat="0" applyBorder="0" applyAlignment="0" applyProtection="0"/>
    <xf numFmtId="0" fontId="36" fillId="48" borderId="0" applyNumberFormat="0" applyBorder="0" applyAlignment="0" applyProtection="0"/>
    <xf numFmtId="0" fontId="35" fillId="51" borderId="0" applyNumberFormat="0" applyBorder="0" applyAlignment="0" applyProtection="0"/>
    <xf numFmtId="175" fontId="32" fillId="0" borderId="0" applyFont="0" applyFill="0" applyBorder="0" applyAlignment="0" applyProtection="0"/>
    <xf numFmtId="0" fontId="42" fillId="55" borderId="0" applyNumberFormat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88" fillId="0" borderId="0"/>
    <xf numFmtId="0" fontId="33" fillId="0" borderId="0"/>
    <xf numFmtId="9" fontId="30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3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7" fillId="0" borderId="0"/>
    <xf numFmtId="9" fontId="30" fillId="0" borderId="0" applyFont="0" applyFill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0" borderId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4" fontId="30" fillId="0" borderId="0" applyFont="0" applyFill="0" applyBorder="0" applyAlignment="0" applyProtection="0"/>
    <xf numFmtId="0" fontId="33" fillId="0" borderId="0"/>
    <xf numFmtId="0" fontId="67" fillId="0" borderId="0"/>
    <xf numFmtId="183" fontId="31" fillId="0" borderId="0" applyFont="0" applyFill="0" applyBorder="0" applyAlignment="0" applyProtection="0"/>
    <xf numFmtId="189" fontId="30" fillId="0" borderId="0" applyFont="0" applyFill="0" applyBorder="0" applyAlignment="0" applyProtection="0"/>
    <xf numFmtId="0" fontId="33" fillId="0" borderId="0"/>
    <xf numFmtId="0" fontId="30" fillId="0" borderId="0" applyFont="0" applyFill="0" applyBorder="0" applyAlignment="0" applyProtection="0"/>
    <xf numFmtId="0" fontId="33" fillId="0" borderId="0"/>
    <xf numFmtId="0" fontId="30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3" fillId="0" borderId="0"/>
    <xf numFmtId="0" fontId="33" fillId="0" borderId="0"/>
    <xf numFmtId="164" fontId="30" fillId="0" borderId="0" applyFont="0" applyFill="0" applyBorder="0" applyAlignment="0" applyProtection="0"/>
    <xf numFmtId="0" fontId="33" fillId="0" borderId="0"/>
    <xf numFmtId="4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86" fillId="17" borderId="0" applyNumberFormat="0" applyBorder="0" applyAlignment="0" applyProtection="0"/>
    <xf numFmtId="164" fontId="3" fillId="0" borderId="0" applyFont="0" applyFill="0" applyBorder="0" applyAlignment="0" applyProtection="0"/>
    <xf numFmtId="0" fontId="86" fillId="25" borderId="0" applyNumberFormat="0" applyBorder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86" fillId="17" borderId="0" applyNumberFormat="0" applyBorder="0" applyAlignment="0" applyProtection="0"/>
    <xf numFmtId="0" fontId="30" fillId="42" borderId="40" applyNumberFormat="0" applyFont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86" fillId="25" borderId="0" applyNumberFormat="0" applyBorder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50" fillId="0" borderId="51" applyNumberFormat="0" applyFill="0" applyAlignment="0" applyProtection="0"/>
    <xf numFmtId="0" fontId="59" fillId="44" borderId="48" applyNumberFormat="0" applyAlignment="0" applyProtection="0"/>
    <xf numFmtId="0" fontId="30" fillId="42" borderId="40" applyNumberFormat="0" applyFont="0" applyAlignment="0" applyProtection="0"/>
    <xf numFmtId="0" fontId="56" fillId="40" borderId="37" applyNumberFormat="0" applyAlignment="0" applyProtection="0"/>
    <xf numFmtId="0" fontId="53" fillId="44" borderId="37" applyNumberFormat="0" applyAlignment="0" applyProtection="0"/>
    <xf numFmtId="164" fontId="3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1" fontId="3" fillId="0" borderId="0" applyFont="0" applyFill="0" applyBorder="0" applyAlignment="0" applyProtection="0"/>
    <xf numFmtId="0" fontId="86" fillId="17" borderId="0" applyNumberFormat="0" applyBorder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3" fillId="44" borderId="37" applyNumberFormat="0" applyAlignment="0" applyProtection="0"/>
    <xf numFmtId="0" fontId="30" fillId="42" borderId="40" applyNumberFormat="0" applyFont="0" applyAlignment="0" applyProtection="0"/>
    <xf numFmtId="0" fontId="50" fillId="0" borderId="51" applyNumberFormat="0" applyFill="0" applyAlignment="0" applyProtection="0"/>
    <xf numFmtId="0" fontId="56" fillId="40" borderId="37" applyNumberFormat="0" applyAlignment="0" applyProtection="0"/>
    <xf numFmtId="0" fontId="53" fillId="44" borderId="37" applyNumberFormat="0" applyAlignment="0" applyProtection="0"/>
    <xf numFmtId="0" fontId="30" fillId="42" borderId="40" applyNumberFormat="0" applyFont="0" applyAlignment="0" applyProtection="0"/>
    <xf numFmtId="0" fontId="56" fillId="40" borderId="37" applyNumberFormat="0" applyAlignment="0" applyProtection="0"/>
    <xf numFmtId="0" fontId="50" fillId="0" borderId="51" applyNumberFormat="0" applyFill="0" applyAlignment="0" applyProtection="0"/>
    <xf numFmtId="0" fontId="53" fillId="44" borderId="37" applyNumberFormat="0" applyAlignment="0" applyProtection="0"/>
    <xf numFmtId="0" fontId="56" fillId="40" borderId="37" applyNumberFormat="0" applyAlignment="0" applyProtection="0"/>
    <xf numFmtId="0" fontId="53" fillId="44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0" fillId="0" borderId="51" applyNumberFormat="0" applyFill="0" applyAlignment="0" applyProtection="0"/>
    <xf numFmtId="0" fontId="30" fillId="42" borderId="40" applyNumberFormat="0" applyFont="0" applyAlignment="0" applyProtection="0"/>
    <xf numFmtId="0" fontId="59" fillId="44" borderId="48" applyNumberFormat="0" applyAlignment="0" applyProtection="0"/>
    <xf numFmtId="0" fontId="30" fillId="42" borderId="40" applyNumberFormat="0" applyFont="0" applyAlignment="0" applyProtection="0"/>
    <xf numFmtId="0" fontId="59" fillId="44" borderId="48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17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30" fillId="42" borderId="40" applyNumberFormat="0" applyFon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3" fillId="44" borderId="37" applyNumberFormat="0" applyAlignment="0" applyProtection="0"/>
    <xf numFmtId="0" fontId="30" fillId="42" borderId="40" applyNumberFormat="0" applyFont="0" applyAlignment="0" applyProtection="0"/>
    <xf numFmtId="0" fontId="50" fillId="0" borderId="51" applyNumberFormat="0" applyFill="0" applyAlignment="0" applyProtection="0"/>
    <xf numFmtId="0" fontId="56" fillId="40" borderId="37" applyNumberFormat="0" applyAlignment="0" applyProtection="0"/>
    <xf numFmtId="0" fontId="53" fillId="44" borderId="37" applyNumberFormat="0" applyAlignment="0" applyProtection="0"/>
    <xf numFmtId="0" fontId="30" fillId="42" borderId="40" applyNumberFormat="0" applyFont="0" applyAlignment="0" applyProtection="0"/>
    <xf numFmtId="0" fontId="56" fillId="40" borderId="37" applyNumberFormat="0" applyAlignment="0" applyProtection="0"/>
    <xf numFmtId="0" fontId="50" fillId="0" borderId="51" applyNumberFormat="0" applyFill="0" applyAlignment="0" applyProtection="0"/>
    <xf numFmtId="0" fontId="30" fillId="42" borderId="40" applyNumberFormat="0" applyFont="0" applyAlignment="0" applyProtection="0"/>
    <xf numFmtId="0" fontId="53" fillId="44" borderId="37" applyNumberFormat="0" applyAlignment="0" applyProtection="0"/>
    <xf numFmtId="0" fontId="30" fillId="42" borderId="40" applyNumberFormat="0" applyFont="0" applyAlignment="0" applyProtection="0"/>
    <xf numFmtId="0" fontId="56" fillId="40" borderId="37" applyNumberFormat="0" applyAlignment="0" applyProtection="0"/>
    <xf numFmtId="0" fontId="53" fillId="44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0" fillId="0" borderId="51" applyNumberFormat="0" applyFill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59" fillId="44" borderId="48" applyNumberFormat="0" applyAlignment="0" applyProtection="0"/>
    <xf numFmtId="0" fontId="30" fillId="42" borderId="40" applyNumberFormat="0" applyFont="0" applyAlignment="0" applyProtection="0"/>
    <xf numFmtId="0" fontId="59" fillId="44" borderId="48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30" fillId="42" borderId="40" applyNumberFormat="0" applyFont="0" applyAlignment="0" applyProtection="0"/>
    <xf numFmtId="0" fontId="50" fillId="0" borderId="51" applyNumberFormat="0" applyFill="0" applyAlignment="0" applyProtection="0"/>
    <xf numFmtId="0" fontId="30" fillId="42" borderId="40" applyNumberFormat="0" applyFont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30" fillId="42" borderId="40" applyNumberFormat="0" applyFont="0" applyAlignment="0" applyProtection="0"/>
    <xf numFmtId="172" fontId="3" fillId="0" borderId="0" applyFont="0" applyFill="0" applyBorder="0" applyAlignment="0" applyProtection="0"/>
    <xf numFmtId="0" fontId="33" fillId="0" borderId="0"/>
    <xf numFmtId="0" fontId="30" fillId="0" borderId="0"/>
    <xf numFmtId="164" fontId="3" fillId="0" borderId="0" applyFont="0" applyFill="0" applyBorder="0" applyAlignment="0" applyProtection="0"/>
    <xf numFmtId="0" fontId="30" fillId="0" borderId="0"/>
    <xf numFmtId="0" fontId="30" fillId="0" borderId="0"/>
    <xf numFmtId="172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" fillId="0" borderId="0"/>
    <xf numFmtId="0" fontId="3" fillId="0" borderId="0"/>
    <xf numFmtId="0" fontId="30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15" borderId="35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63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0" applyNumberFormat="0" applyFont="0" applyAlignment="0" applyProtection="0"/>
    <xf numFmtId="164" fontId="30" fillId="0" borderId="0" applyFont="0" applyFill="0" applyBorder="0" applyAlignment="0" applyProtection="0"/>
    <xf numFmtId="0" fontId="30" fillId="42" borderId="40" applyNumberFormat="0" applyFont="0" applyAlignment="0" applyProtection="0"/>
    <xf numFmtId="164" fontId="30" fillId="0" borderId="0" applyFont="0" applyFill="0" applyBorder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0" applyNumberFormat="0" applyFont="0" applyAlignment="0" applyProtection="0"/>
    <xf numFmtId="164" fontId="3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164" fontId="3" fillId="0" borderId="0" applyFont="0" applyFill="0" applyBorder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17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17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2" fontId="3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17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84" fillId="0" borderId="0"/>
    <xf numFmtId="187" fontId="84" fillId="0" borderId="0" applyBorder="0" applyProtection="0"/>
    <xf numFmtId="41" fontId="84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4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15" borderId="35" applyNumberFormat="0" applyFont="0" applyAlignment="0" applyProtection="0"/>
    <xf numFmtId="17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4" fillId="0" borderId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7" fontId="84" fillId="0" borderId="0" applyBorder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35" applyNumberFormat="0" applyFont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90" fillId="0" borderId="0" applyNumberFormat="0" applyFill="0" applyBorder="0" applyAlignment="0" applyProtection="0"/>
    <xf numFmtId="0" fontId="9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84" fillId="0" borderId="0"/>
    <xf numFmtId="187" fontId="84" fillId="0" borderId="0" applyBorder="0" applyProtection="0"/>
    <xf numFmtId="41" fontId="84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4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5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4" fillId="0" borderId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4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5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35" applyNumberFormat="0" applyFont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</cellStyleXfs>
  <cellXfs count="11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5" fillId="0" borderId="6" xfId="0" applyFont="1" applyBorder="1" applyAlignment="1">
      <alignment horizontal="right"/>
    </xf>
    <xf numFmtId="3" fontId="5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8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horizontal="center"/>
    </xf>
    <xf numFmtId="0" fontId="8" fillId="0" borderId="11" xfId="0" applyFont="1" applyBorder="1"/>
    <xf numFmtId="0" fontId="8" fillId="0" borderId="2" xfId="0" applyFont="1" applyBorder="1"/>
    <xf numFmtId="0" fontId="8" fillId="0" borderId="3" xfId="0" applyFont="1" applyBorder="1" applyAlignment="1">
      <alignment horizontal="center"/>
    </xf>
    <xf numFmtId="166" fontId="8" fillId="0" borderId="0" xfId="0" applyNumberFormat="1" applyFont="1"/>
    <xf numFmtId="166" fontId="8" fillId="0" borderId="2" xfId="0" applyNumberFormat="1" applyFont="1" applyBorder="1"/>
    <xf numFmtId="0" fontId="13" fillId="7" borderId="0" xfId="0" applyFont="1" applyFill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4" fillId="8" borderId="17" xfId="0" applyFont="1" applyFill="1" applyBorder="1" applyAlignment="1">
      <alignment horizontal="center" vertical="center"/>
    </xf>
    <xf numFmtId="0" fontId="14" fillId="8" borderId="18" xfId="0" applyFont="1" applyFill="1" applyBorder="1" applyAlignment="1">
      <alignment horizontal="center" vertical="center"/>
    </xf>
    <xf numFmtId="0" fontId="14" fillId="8" borderId="19" xfId="3" applyFont="1" applyFill="1" applyBorder="1" applyAlignment="1">
      <alignment horizontal="center" vertical="center"/>
    </xf>
    <xf numFmtId="0" fontId="14" fillId="8" borderId="20" xfId="3" applyFont="1" applyFill="1" applyBorder="1" applyAlignment="1">
      <alignment horizontal="center" vertical="center"/>
    </xf>
    <xf numFmtId="0" fontId="14" fillId="8" borderId="21" xfId="3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/>
    </xf>
    <xf numFmtId="0" fontId="14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6" fillId="0" borderId="0" xfId="0" applyNumberFormat="1" applyFont="1"/>
    <xf numFmtId="0" fontId="6" fillId="0" borderId="3" xfId="0" applyFont="1" applyBorder="1" applyAlignment="1">
      <alignment horizontal="center"/>
    </xf>
    <xf numFmtId="0" fontId="10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17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6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9" fillId="0" borderId="0" xfId="0" applyNumberFormat="1" applyFont="1"/>
    <xf numFmtId="3" fontId="6" fillId="3" borderId="2" xfId="0" applyNumberFormat="1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horizontal="center" vertical="center"/>
    </xf>
    <xf numFmtId="171" fontId="6" fillId="3" borderId="2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6" fillId="3" borderId="8" xfId="0" applyNumberFormat="1" applyFont="1" applyFill="1" applyBorder="1" applyAlignment="1">
      <alignment horizontal="center" vertical="center"/>
    </xf>
    <xf numFmtId="3" fontId="5" fillId="72" borderId="27" xfId="3" applyNumberFormat="1" applyFont="1" applyFill="1" applyBorder="1" applyAlignment="1">
      <alignment horizontal="center"/>
    </xf>
    <xf numFmtId="0" fontId="89" fillId="0" borderId="56" xfId="0" applyFont="1" applyBorder="1" applyAlignment="1">
      <alignment horizontal="center" vertic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6" borderId="59" xfId="0" applyFont="1" applyFill="1" applyBorder="1" applyAlignment="1">
      <alignment horizont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9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10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0" fillId="0" borderId="58" xfId="0" applyBorder="1"/>
    <xf numFmtId="166" fontId="0" fillId="0" borderId="59" xfId="0" applyNumberFormat="1" applyBorder="1" applyAlignment="1">
      <alignment horizontal="center" vertical="center"/>
    </xf>
    <xf numFmtId="0" fontId="0" fillId="0" borderId="2" xfId="0" applyBorder="1"/>
    <xf numFmtId="4" fontId="0" fillId="0" borderId="57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2" xfId="3" applyFont="1" applyBorder="1" applyAlignment="1">
      <alignment horizontal="center"/>
    </xf>
    <xf numFmtId="0" fontId="14" fillId="0" borderId="12" xfId="3" applyFont="1" applyBorder="1" applyAlignment="1">
      <alignment horizontal="center" vertical="center" wrapText="1"/>
    </xf>
    <xf numFmtId="0" fontId="14" fillId="0" borderId="22" xfId="3" applyFont="1" applyBorder="1" applyAlignment="1">
      <alignment horizontal="center" vertical="center" wrapText="1"/>
    </xf>
    <xf numFmtId="0" fontId="7" fillId="6" borderId="57" xfId="0" applyFont="1" applyFill="1" applyBorder="1" applyAlignment="1">
      <alignment horizontal="center"/>
    </xf>
    <xf numFmtId="0" fontId="7" fillId="6" borderId="59" xfId="0" applyFont="1" applyFill="1" applyBorder="1" applyAlignment="1">
      <alignment horizontal="center"/>
    </xf>
  </cellXfs>
  <cellStyles count="237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" xfId="2287" builtinId="30" customBuiltin="1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0 4" xfId="2332" xr:uid="{FAC6F05A-AA58-401A-A6B2-A49536B27E1D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26" xfId="2310" xr:uid="{238EAFAE-2A23-40E7-AE79-4F343B8E9933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8 2" xfId="2366" xr:uid="{D96B8B5F-9849-46D9-94EB-624C255D66DF}"/>
    <cellStyle name="20% - Énfasis2 9" xfId="98" xr:uid="{5F4F5D5F-2486-4070-8108-2A87FBDBE7C1}"/>
    <cellStyle name="20% - Énfasis3" xfId="2290" builtinId="38" customBuiltin="1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3 9 4" xfId="2333" xr:uid="{9B441E85-13D2-4873-B849-B98C77605715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26" xfId="2313" xr:uid="{0A4B2F35-6013-46FC-AA5B-820EBF7A1C07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8 2" xfId="2369" xr:uid="{AD73F99B-27F4-4B33-A19D-52459BE10807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5 8 2" xfId="2371" xr:uid="{E17415F9-782B-4200-A6E4-1A7F74440F18}"/>
    <cellStyle name="20% - Énfasis5 9" xfId="2315" xr:uid="{54BA4475-FB78-4AD4-9B76-A8552464F52A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26" xfId="2317" xr:uid="{072B2D20-CD97-4BF7-8B3C-371967501FAA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8 2" xfId="2373" xr:uid="{0B982FB6-12C9-470E-A989-6586590A7D2F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27" xfId="2309" xr:uid="{53596AC1-B966-4239-B575-F0C66D5D2B8E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8 2" xfId="2365" xr:uid="{4B4CAB4F-97A3-4938-816E-E5EF61586BE4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2 8 2" xfId="2367" xr:uid="{8C42E5A3-32D4-419E-BEC9-F3A629AF57AC}"/>
    <cellStyle name="40% - Énfasis2 9" xfId="2311" xr:uid="{6570CCA7-495D-4752-A8DB-A01DC2FD17CB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26" xfId="2312" xr:uid="{F295DA2B-589F-492B-BB9D-5E0BE579C169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8 2" xfId="2368" xr:uid="{173661C0-0C86-46E8-A9F1-72AE8B67E928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27" xfId="2314" xr:uid="{BC8FF47D-FB17-4925-B94D-D399764016B5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8 2" xfId="2370" xr:uid="{7C147D1E-3B51-4620-98DE-1B9044DAD2B4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5 8 2" xfId="2372" xr:uid="{2D05505D-45C3-4ACF-BF03-AB928535F76A}"/>
    <cellStyle name="40% - Énfasis5 9" xfId="2316" xr:uid="{1BDC5018-BAD8-40DA-8366-98356E25AE4D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27" xfId="2318" xr:uid="{E6E60FAD-20BB-4326-B6BE-BE0FC8C305E7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8 2" xfId="2374" xr:uid="{C7E51E5D-1BD2-4E18-8A07-D9FDB59D997C}"/>
    <cellStyle name="40% - Énfasis6 9" xfId="231" xr:uid="{DFB282FC-0B02-4DA2-B08A-C182E6B8AF55}"/>
    <cellStyle name="60% - Énfasis1" xfId="2288" builtinId="32" customBuiltin="1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" xfId="2289" builtinId="36" customBuiltin="1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" xfId="2291" builtinId="40" customBuiltin="1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" xfId="2292" builtinId="44" customBuiltin="1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" xfId="2293" builtinId="48" customBuiltin="1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" xfId="2294" builtinId="52" customBuiltin="1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11" xfId="2297" xr:uid="{936E8655-1877-42D7-BF51-828C1F601849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2 6" xfId="2307" xr:uid="{FD0C681F-253E-4BE4-B39E-3C0248D205B5}"/>
    <cellStyle name="Millares [0] 2 3" xfId="1968" xr:uid="{10D32A37-58E7-4403-8B64-619DC33874A5}"/>
    <cellStyle name="Millares [0] 2 3 2" xfId="2253" xr:uid="{6AF5F52B-F753-48E6-9860-D9D535C3FE21}"/>
    <cellStyle name="Millares [0] 2 3 3" xfId="2329" xr:uid="{21BBE5C7-C13B-4C2C-AF0F-C7076A0AD623}"/>
    <cellStyle name="Millares [0] 2 4" xfId="1843" xr:uid="{080ABC35-AA1A-4964-84F3-A7EBA4018BC3}"/>
    <cellStyle name="Millares [0] 2 5" xfId="2225" xr:uid="{F89CC5CD-DF3F-41EF-AE9D-DCE3154D5065}"/>
    <cellStyle name="Millares [0] 2 6" xfId="2301" xr:uid="{0E4A933C-F76B-49B4-A3FE-29CCAB03B52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2 3" xfId="2305" xr:uid="{B91C5913-7B10-461D-A229-2DBBED544408}"/>
    <cellStyle name="Millares [0] 3 3" xfId="2011" xr:uid="{5FF7B3E6-5379-4C32-A7BA-23C3053D92D0}"/>
    <cellStyle name="Millares [0] 3 3 2" xfId="2257" xr:uid="{3D8105FB-28D1-4B3B-A1D9-F888DE884804}"/>
    <cellStyle name="Millares [0] 3 3 3" xfId="2334" xr:uid="{207E299C-3371-493D-B0D1-5CE016DE6FFE}"/>
    <cellStyle name="Millares [0] 3 4" xfId="2223" xr:uid="{B23D99D3-3791-4C68-A815-3C1EE5020E4A}"/>
    <cellStyle name="Millares [0] 3 5" xfId="2299" xr:uid="{C9D7042B-685A-4ABA-8774-71088B7979D6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2 3" xfId="2353" xr:uid="{8B0EB49B-99F4-4CB8-9DA0-051DB484A97C}"/>
    <cellStyle name="Millares [0] 4 3" xfId="2041" xr:uid="{A1F1C7C7-FC52-490D-872E-A168367AD5F6}"/>
    <cellStyle name="Millares [0] 4 3 2" xfId="2259" xr:uid="{A8D63C2A-9469-4F8A-8A31-DF944B4B34C4}"/>
    <cellStyle name="Millares [0] 4 3 3" xfId="2335" xr:uid="{A0CFAD1F-EF56-4536-A9F6-31A7DC43DD76}"/>
    <cellStyle name="Millares [0] 4 4" xfId="2227" xr:uid="{84E78BEE-E18C-46C1-8CE7-E8BBDAF6949E}"/>
    <cellStyle name="Millares [0] 4 5" xfId="2303" xr:uid="{15952BF8-80C0-49AA-ABFF-5385014B6BE9}"/>
    <cellStyle name="Millares [0] 5" xfId="1959" xr:uid="{FD97919D-C21C-4F0D-BD6B-0E87EEBAD745}"/>
    <cellStyle name="Millares [0] 5 2" xfId="2248" xr:uid="{49AB5D3B-77CA-44A4-9BF2-1D32CBF48A5F}"/>
    <cellStyle name="Millares [0] 5 3" xfId="2324" xr:uid="{0777ADFE-7C15-409F-AB5C-7E6EF69304FA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2 3" xfId="2347" xr:uid="{6BB67E0B-C2EF-4F0C-BBF2-A1C474C360E5}"/>
    <cellStyle name="Millares [0] 6 3" xfId="2247" xr:uid="{D8D50437-27C3-4693-B89C-2F628C87EEE1}"/>
    <cellStyle name="Millares [0] 6 4" xfId="2323" xr:uid="{D844815A-D3A8-41E5-B902-F032B61557E4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2 3" xfId="2356" xr:uid="{8F74801F-8D8E-4D40-94D6-350AD92848DD}"/>
    <cellStyle name="Millares [0] 7 3" xfId="2263" xr:uid="{BE76B922-E22E-45DD-BC02-4CD4634AC050}"/>
    <cellStyle name="Millares [0] 7 4" xfId="2339" xr:uid="{001AB868-6C32-478F-87E2-8175C2AD4EC3}"/>
    <cellStyle name="Millares [0] 8" xfId="2218" xr:uid="{3D73304E-E3E7-46BD-84E1-36D11AEE5F76}"/>
    <cellStyle name="Millares [0] 8 2" xfId="2284" xr:uid="{7C1536BB-E29E-45D6-AFBD-B7B15126F9F9}"/>
    <cellStyle name="Millares [0] 8 3" xfId="2360" xr:uid="{1908019B-3995-4D3D-BFCE-A02D04E1C1BA}"/>
    <cellStyle name="Millares [0] 9" xfId="1838" xr:uid="{08A0FF15-1E8E-46E9-8125-1DA552AA2427}"/>
    <cellStyle name="Millares [0] 9 2" xfId="2362" xr:uid="{052D1255-0D22-4D09-BA58-E338EDA50718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2 3" xfId="2348" xr:uid="{3A05E321-5098-4647-B9EE-21F286E8E96A}"/>
    <cellStyle name="Millares 10 3" xfId="1960" xr:uid="{766DE28E-D50F-4206-8037-43DA018AE0BB}"/>
    <cellStyle name="Millares 10 4" xfId="2249" xr:uid="{B42645CB-21EE-445A-BDAC-94EB8260B8AC}"/>
    <cellStyle name="Millares 10 5" xfId="2325" xr:uid="{3504A77F-919B-4D37-9D64-20C2B004F7F4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2 3" xfId="2354" xr:uid="{BE051577-A7A9-4429-AE64-461B5F8A1066}"/>
    <cellStyle name="Millares 11 3" xfId="2042" xr:uid="{658C4E15-94A1-4D96-9E21-B6C5565B6F49}"/>
    <cellStyle name="Millares 11 4" xfId="2260" xr:uid="{321B849D-2E02-4C6A-9879-95DCF2C92B18}"/>
    <cellStyle name="Millares 11 5" xfId="2336" xr:uid="{AE6627B1-62E3-4535-97F7-7DD013E714C9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2 3" xfId="2350" xr:uid="{DDF536F8-A5D6-460C-A896-33CD19EF7D20}"/>
    <cellStyle name="Millares 12 3" xfId="1964" xr:uid="{B66BA640-6261-48A2-ABFB-63164EDEB57B}"/>
    <cellStyle name="Millares 12 4" xfId="2251" xr:uid="{DBF3A756-3120-4B4F-8B47-06701B1F4634}"/>
    <cellStyle name="Millares 12 5" xfId="2327" xr:uid="{8AE0E1F2-8E34-44BC-8E4A-0ACD4C7AA7BE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2 3" xfId="2349" xr:uid="{7B05F871-3007-49E1-B6DD-E05B21E6973C}"/>
    <cellStyle name="Millares 13 3" xfId="1962" xr:uid="{C57B9C47-6C94-4021-B6A8-545186CB4DDB}"/>
    <cellStyle name="Millares 13 4" xfId="2250" xr:uid="{5807CF60-0582-4ED1-A37A-9F771F9C8786}"/>
    <cellStyle name="Millares 13 5" xfId="2326" xr:uid="{B78BF2C9-FC18-404F-8FD2-5AC5863CB59F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2 3" xfId="2357" xr:uid="{37D428CA-8A74-479E-9ADF-33C48FC85546}"/>
    <cellStyle name="Millares 14 3" xfId="2105" xr:uid="{26286019-4015-4734-BC92-2D1B63EE3A94}"/>
    <cellStyle name="Millares 14 4" xfId="2264" xr:uid="{B0213B3A-6360-45FF-92F6-0EA43FC8262F}"/>
    <cellStyle name="Millares 14 5" xfId="2340" xr:uid="{D875BF68-8EA1-4E3A-997B-393DFBBE49D7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5 4" xfId="2346" xr:uid="{C9BCA786-BAE2-4327-BBC9-A86824FA84A0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6 4" xfId="2359" xr:uid="{BDF373C7-37BE-4518-8031-7D6D3A2E7F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2 3" xfId="2358" xr:uid="{1173DEC2-4489-4123-A72C-AC83DCD42500}"/>
    <cellStyle name="Millares 3 2 3" xfId="2111" xr:uid="{309A84B5-4B8B-48E6-8B0E-F87ECB917964}"/>
    <cellStyle name="Millares 3 2 4" xfId="2265" xr:uid="{740E0DE9-A2AC-45C1-A24D-FE0515C796E6}"/>
    <cellStyle name="Millares 3 2 5" xfId="2341" xr:uid="{DCE6D70F-B3A0-4390-A305-A70C0BCCAC74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45" xfId="2296" xr:uid="{C7F265A2-7BF8-4F4C-AFDB-2B6A65BFC5D9}"/>
    <cellStyle name="Millares 46" xfId="2338" xr:uid="{CA095815-6D29-4B0A-93A6-1D09D4A6EE76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3 4" xfId="2351" xr:uid="{24C23001-2B18-4471-B988-D549BCEE2011}"/>
    <cellStyle name="Millares 7 4" xfId="1966" xr:uid="{4C8FB932-074D-4AAF-81B6-70F08963B385}"/>
    <cellStyle name="Millares 7 5" xfId="2252" xr:uid="{DB75C09F-CDAE-4AD4-B3C8-F85B51081046}"/>
    <cellStyle name="Millares 7 6" xfId="2328" xr:uid="{511050B5-68A1-4017-8AB9-A3DCF7DAEEC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2 4" xfId="2352" xr:uid="{ADB892CE-B5DF-4F1C-88D0-1684EC1D3886}"/>
    <cellStyle name="Millares 8 3" xfId="2006" xr:uid="{C98BFB5C-7084-4044-A264-E4E5F29123AC}"/>
    <cellStyle name="Millares 8 4" xfId="2254" xr:uid="{C9C66FE9-2078-4DAA-8F35-3645388D628B}"/>
    <cellStyle name="Millares 8 5" xfId="2331" xr:uid="{26B4B30D-5B71-44CD-95BB-9C0D2C51BF45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2 3" xfId="2355" xr:uid="{42CAB5F2-0AB7-4370-93FD-2D49C728B9AF}"/>
    <cellStyle name="Millares 9 3" xfId="2043" xr:uid="{20B24C30-25AB-40E9-8531-E89E238294FD}"/>
    <cellStyle name="Millares 9 4" xfId="2261" xr:uid="{C83F7073-4C84-4CB2-9512-D79F8EF08DB5}"/>
    <cellStyle name="Millares 9 5" xfId="2337" xr:uid="{B651393A-098E-45F0-87AA-2C55C58DF02F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" xfId="2286" builtinId="28" customBuiltin="1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3 6" xfId="2319" xr:uid="{B7C97BAF-DD10-4DCD-9F6C-020040730E27}"/>
    <cellStyle name="Normal 14" xfId="1579" xr:uid="{2743E3D3-9FD7-4C7F-8741-32205D665176}"/>
    <cellStyle name="Normal 14 2" xfId="2361" xr:uid="{7D37E7FE-F698-4DDF-AF3E-8499FB517952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0 4" xfId="2321" xr:uid="{F2B4334C-F47F-423B-88F5-6C1B46BFF5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2 4" xfId="2343" xr:uid="{573E4CB6-D5C4-4E78-9B54-2CFAC564B0CF}"/>
    <cellStyle name="Normal 2 2 2 3" xfId="2116" xr:uid="{9470520C-8DAA-46B4-8EEA-788B22FAB44C}"/>
    <cellStyle name="Normal 2 2 2 3 2" xfId="2266" xr:uid="{016D282E-405A-4BF2-B321-CA6DA8C2C515}"/>
    <cellStyle name="Normal 2 2 2 3 3" xfId="2342" xr:uid="{568D560F-6B8F-4E30-9B32-A272A9CB4162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 8" xfId="2304" xr:uid="{38F28266-E0C6-4249-8FDF-608A3351466F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71" xfId="2298" xr:uid="{53571FDC-3A04-48A2-A12B-7C9AE6101F6E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 7" xfId="2308" xr:uid="{D13631BF-82A5-40B8-8E35-A611BEE745CD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23" xfId="2302" xr:uid="{3E5672A7-62A9-4B2C-81FD-4CB629334C52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3 7" xfId="2344" xr:uid="{6FD87A6A-E250-4CB7-B596-6308A9B4D187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75" xfId="2295" xr:uid="{1461E1B2-1458-4677-AD46-62B6D64B6C75}"/>
    <cellStyle name="Normal 76" xfId="2330" xr:uid="{47AF789C-6652-46A5-891F-E8898205B318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0 4" xfId="2364" xr:uid="{2DC91D36-1E16-4DBC-B45A-E45522D23445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6 3" xfId="2345" xr:uid="{A6FF75BB-5630-4E32-9E6C-0CC2D9D45A2C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Notas 9 6" xfId="2322" xr:uid="{4C696F75-70F6-4186-92B1-4ABE8B7933AC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2 7" xfId="2306" xr:uid="{E2CFD97D-AF0F-4CA5-BEA0-A8E844FA7ABD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2 8" xfId="2300" xr:uid="{F48BB76B-014F-4AD4-A4AC-38D3A83B6383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6 4" xfId="2320" xr:uid="{DFDEB94F-4DFD-4FF9-A130-12A91F7884CA}"/>
    <cellStyle name="Porcentaje 7" xfId="1803" xr:uid="{05EA547A-6CE4-485E-BC30-F26EE4952207}"/>
    <cellStyle name="Porcentaje 7 2" xfId="2363" xr:uid="{1CF60375-661A-4456-A4F5-939841DB9D11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" xfId="2285" builtinId="15" customBuiltin="1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zoomScale="70" zoomScaleNormal="70" workbookViewId="0">
      <selection activeCell="L43" sqref="L43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20.8867187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C2"/>
      <c r="D2" s="54"/>
      <c r="F2" s="44"/>
      <c r="G2" s="44"/>
      <c r="H2" s="45"/>
      <c r="I2" s="95" t="s">
        <v>17</v>
      </c>
      <c r="J2" s="96"/>
      <c r="K2" s="96"/>
      <c r="L2" s="97"/>
    </row>
    <row r="3" spans="1:15" x14ac:dyDescent="0.25">
      <c r="A3" s="98" t="s">
        <v>15</v>
      </c>
      <c r="B3" s="101" t="s">
        <v>0</v>
      </c>
      <c r="C3" s="103" t="s">
        <v>1</v>
      </c>
      <c r="D3" s="52" t="s">
        <v>2</v>
      </c>
      <c r="E3" s="51" t="s">
        <v>3</v>
      </c>
      <c r="F3" s="2" t="s">
        <v>45</v>
      </c>
      <c r="G3" s="1" t="s">
        <v>4</v>
      </c>
      <c r="H3" s="2" t="s">
        <v>5</v>
      </c>
      <c r="I3" s="43" t="s">
        <v>33</v>
      </c>
      <c r="J3" s="1" t="s">
        <v>4</v>
      </c>
      <c r="K3" s="1" t="s">
        <v>32</v>
      </c>
      <c r="L3" s="2" t="s">
        <v>45</v>
      </c>
      <c r="N3" s="100" t="s">
        <v>55</v>
      </c>
      <c r="O3" s="100"/>
    </row>
    <row r="4" spans="1:15" ht="14.4" x14ac:dyDescent="0.3">
      <c r="A4" s="99"/>
      <c r="B4" s="102"/>
      <c r="C4" s="104"/>
      <c r="D4" s="43" t="s">
        <v>6</v>
      </c>
      <c r="E4" s="2" t="s">
        <v>7</v>
      </c>
      <c r="F4" s="4" t="s">
        <v>52</v>
      </c>
      <c r="G4" s="3" t="s">
        <v>54</v>
      </c>
      <c r="H4" s="4" t="s">
        <v>8</v>
      </c>
      <c r="I4" s="53" t="s">
        <v>14</v>
      </c>
      <c r="J4" s="3" t="s">
        <v>14</v>
      </c>
      <c r="K4" s="3" t="s">
        <v>14</v>
      </c>
      <c r="L4" s="4" t="s">
        <v>14</v>
      </c>
      <c r="N4" s="8" t="s">
        <v>60</v>
      </c>
      <c r="O4" s="8" t="s">
        <v>39</v>
      </c>
    </row>
    <row r="5" spans="1:15" x14ac:dyDescent="0.25">
      <c r="A5" t="s">
        <v>39</v>
      </c>
      <c r="B5" s="5" t="s">
        <v>9</v>
      </c>
      <c r="C5" s="88" t="s">
        <v>37</v>
      </c>
      <c r="D5" s="91">
        <f>VLOOKUP(C5,Px!$D$16:$K$19,8,0)</f>
        <v>5902.8711999999996</v>
      </c>
      <c r="E5" s="89">
        <f>VLOOKUP(C5,Px!$D$16:$K$19,7,0)</f>
        <v>52.106999999999999</v>
      </c>
      <c r="F5" s="89"/>
      <c r="G5" s="6"/>
      <c r="H5" s="72">
        <f>COPELEC!I6/1000</f>
        <v>104.79804819975482</v>
      </c>
      <c r="I5" s="61">
        <f>+ROUND(H5*E5*1000,0)</f>
        <v>5460712</v>
      </c>
      <c r="J5" s="62">
        <f>ROUND(G5*D5*1000,0)</f>
        <v>0</v>
      </c>
      <c r="K5" s="61">
        <v>0</v>
      </c>
      <c r="L5" s="63">
        <f t="shared" ref="L5:L14" si="0">H5*F5*1000</f>
        <v>0</v>
      </c>
      <c r="N5" s="9" t="str">
        <f>"Active Energy: "&amp;TEXT(H17*1000,"###,###")&amp;" kWh"</f>
        <v>Active Energy: 389,717 kWh</v>
      </c>
      <c r="O5" s="10">
        <f>I17</f>
        <v>20546277</v>
      </c>
    </row>
    <row r="6" spans="1:15" x14ac:dyDescent="0.25">
      <c r="A6" t="s">
        <v>39</v>
      </c>
      <c r="B6" t="s">
        <v>9</v>
      </c>
      <c r="C6" t="s">
        <v>38</v>
      </c>
      <c r="D6" s="92">
        <f>VLOOKUP(C6,Px!$D$16:$K$19,8,0)</f>
        <v>6723.8281999999999</v>
      </c>
      <c r="E6" s="55">
        <f>VLOOKUP(C6,Px!$D$16:$K$19,7,0)</f>
        <v>57.334000000000003</v>
      </c>
      <c r="F6" s="55"/>
      <c r="G6" s="7"/>
      <c r="H6" s="73">
        <f>COPELEC!F6/1000</f>
        <v>6.2030530191790447</v>
      </c>
      <c r="I6" s="64">
        <f t="shared" ref="I6:I16" si="1">+ROUND(H6*E6*1000,0)</f>
        <v>355646</v>
      </c>
      <c r="J6" s="65">
        <f t="shared" ref="J6:J15" si="2">ROUND(G6*D6*1000,0)</f>
        <v>0</v>
      </c>
      <c r="K6" s="64">
        <v>0</v>
      </c>
      <c r="L6" s="66">
        <f t="shared" si="0"/>
        <v>0</v>
      </c>
      <c r="N6" s="9" t="str">
        <f>"Capacity: "&amp;TEXT(G17*1000,"#,###")&amp;" kW"</f>
        <v>Capacity: 865 kW</v>
      </c>
      <c r="O6" s="10">
        <f>J17</f>
        <v>5181901</v>
      </c>
    </row>
    <row r="7" spans="1:15" x14ac:dyDescent="0.25">
      <c r="A7" t="s">
        <v>39</v>
      </c>
      <c r="B7" t="s">
        <v>9</v>
      </c>
      <c r="C7" t="s">
        <v>16</v>
      </c>
      <c r="D7" s="92">
        <f>VLOOKUP(C7,Px!$D$16:$K$19,8,0)</f>
        <v>6971.4520000000002</v>
      </c>
      <c r="E7" s="55">
        <f>VLOOKUP(C7,Px!$D$16:$K$19,7,0)</f>
        <v>60.210999999999999</v>
      </c>
      <c r="F7" s="55"/>
      <c r="G7" s="7"/>
      <c r="H7" s="73">
        <f>COPELEC!C6/1000</f>
        <v>4.375723712776324</v>
      </c>
      <c r="I7" s="64">
        <f t="shared" si="1"/>
        <v>263467</v>
      </c>
      <c r="J7" s="65">
        <f t="shared" si="2"/>
        <v>0</v>
      </c>
      <c r="K7" s="64">
        <v>0</v>
      </c>
      <c r="L7" s="66">
        <f t="shared" si="0"/>
        <v>0</v>
      </c>
      <c r="N7" s="9" t="s">
        <v>13</v>
      </c>
      <c r="O7" s="10">
        <f>K17</f>
        <v>0</v>
      </c>
    </row>
    <row r="8" spans="1:15" x14ac:dyDescent="0.25">
      <c r="A8" t="s">
        <v>39</v>
      </c>
      <c r="B8" t="s">
        <v>9</v>
      </c>
      <c r="C8" t="s">
        <v>59</v>
      </c>
      <c r="D8" s="92">
        <f>VLOOKUP(C8,Px!$D$16:$K$19,8,0)</f>
        <v>7209.2269999999999</v>
      </c>
      <c r="E8" s="55">
        <f>VLOOKUP(C8,Px!$D$16:$K$19,7,0)</f>
        <v>58.68</v>
      </c>
      <c r="F8" s="55"/>
      <c r="G8" s="7"/>
      <c r="H8" s="73">
        <f>COPELEC!L6/1000</f>
        <v>0.56636125654444514</v>
      </c>
      <c r="I8" s="64">
        <f t="shared" si="1"/>
        <v>33234</v>
      </c>
      <c r="J8" s="65">
        <f t="shared" si="2"/>
        <v>0</v>
      </c>
      <c r="K8" s="64">
        <v>0</v>
      </c>
      <c r="L8" s="66">
        <f t="shared" ref="L8:L12" si="3">H8*F8*1000</f>
        <v>0</v>
      </c>
      <c r="N8" s="9" t="s">
        <v>45</v>
      </c>
      <c r="O8" s="10">
        <f>L17</f>
        <v>0</v>
      </c>
    </row>
    <row r="9" spans="1:15" x14ac:dyDescent="0.25">
      <c r="A9" t="s">
        <v>39</v>
      </c>
      <c r="B9" t="s">
        <v>10</v>
      </c>
      <c r="C9" t="s">
        <v>37</v>
      </c>
      <c r="D9" s="92">
        <f>VLOOKUP(C9,Px!$D$16:$K$19,8,0)</f>
        <v>5902.8711999999996</v>
      </c>
      <c r="E9" s="55">
        <f>VLOOKUP(C9,Px!$D$16:$K$19,7,0)</f>
        <v>52.106999999999999</v>
      </c>
      <c r="F9" s="55"/>
      <c r="G9" s="7"/>
      <c r="H9" s="73">
        <f>COPELEC!J7/1000</f>
        <v>159.05141587880277</v>
      </c>
      <c r="I9" s="64">
        <f>+ROUND(H9*E9*1000,0)</f>
        <v>8287692</v>
      </c>
      <c r="J9" s="65">
        <f t="shared" si="2"/>
        <v>0</v>
      </c>
      <c r="K9" s="64">
        <v>0</v>
      </c>
      <c r="L9" s="66">
        <f t="shared" si="3"/>
        <v>0</v>
      </c>
      <c r="N9" s="11" t="s">
        <v>12</v>
      </c>
      <c r="O9" s="12">
        <f>SUM(O5:O8)</f>
        <v>25728178</v>
      </c>
    </row>
    <row r="10" spans="1:15" x14ac:dyDescent="0.25">
      <c r="A10" t="s">
        <v>39</v>
      </c>
      <c r="B10" t="s">
        <v>10</v>
      </c>
      <c r="C10" t="s">
        <v>38</v>
      </c>
      <c r="D10" s="92">
        <f>VLOOKUP(C10,Px!$D$16:$K$19,8,0)</f>
        <v>6723.8281999999999</v>
      </c>
      <c r="E10" s="55">
        <f>VLOOKUP(C10,Px!$D$16:$K$19,7,0)</f>
        <v>57.334000000000003</v>
      </c>
      <c r="F10" s="55"/>
      <c r="G10" s="7"/>
      <c r="H10" s="73">
        <f>COPELEC!G7/1000</f>
        <v>9.3356812999720589</v>
      </c>
      <c r="I10" s="64">
        <f t="shared" si="1"/>
        <v>535252</v>
      </c>
      <c r="J10" s="65">
        <f t="shared" si="2"/>
        <v>0</v>
      </c>
      <c r="K10" s="64">
        <v>0</v>
      </c>
      <c r="L10" s="66">
        <f t="shared" si="3"/>
        <v>0</v>
      </c>
    </row>
    <row r="11" spans="1:15" x14ac:dyDescent="0.25">
      <c r="A11" t="s">
        <v>39</v>
      </c>
      <c r="B11" t="s">
        <v>10</v>
      </c>
      <c r="C11" t="s">
        <v>16</v>
      </c>
      <c r="D11" s="92">
        <f>VLOOKUP(C11,Px!$D$16:$K$19,8,0)</f>
        <v>6971.4520000000002</v>
      </c>
      <c r="E11" s="55">
        <f>VLOOKUP(C11,Px!$D$16:$K$19,7,0)</f>
        <v>60.210999999999999</v>
      </c>
      <c r="F11" s="55"/>
      <c r="G11" s="7"/>
      <c r="H11" s="73">
        <f>COPELEC!D7/1000</f>
        <v>6.5451400264776423</v>
      </c>
      <c r="I11" s="64">
        <f t="shared" si="1"/>
        <v>394089</v>
      </c>
      <c r="J11" s="65">
        <f t="shared" si="2"/>
        <v>0</v>
      </c>
      <c r="K11" s="64">
        <v>0</v>
      </c>
      <c r="L11" s="66">
        <f t="shared" si="3"/>
        <v>0</v>
      </c>
    </row>
    <row r="12" spans="1:15" x14ac:dyDescent="0.25">
      <c r="A12" t="s">
        <v>39</v>
      </c>
      <c r="B12" t="s">
        <v>10</v>
      </c>
      <c r="C12" t="s">
        <v>59</v>
      </c>
      <c r="D12" s="92">
        <f>VLOOKUP(C12,Px!$D$16:$K$19,8,0)</f>
        <v>7209.2269999999999</v>
      </c>
      <c r="E12" s="55">
        <f>VLOOKUP(C12,Px!$D$16:$K$19,7,0)</f>
        <v>58.68</v>
      </c>
      <c r="F12" s="55"/>
      <c r="G12" s="7"/>
      <c r="H12" s="73">
        <f>COPELEC!M7/1000</f>
        <v>0.84745492460048666</v>
      </c>
      <c r="I12" s="64">
        <f t="shared" si="1"/>
        <v>49729</v>
      </c>
      <c r="J12" s="65">
        <f t="shared" si="2"/>
        <v>0</v>
      </c>
      <c r="K12" s="64">
        <v>0</v>
      </c>
      <c r="L12" s="66">
        <f t="shared" si="3"/>
        <v>0</v>
      </c>
    </row>
    <row r="13" spans="1:15" x14ac:dyDescent="0.25">
      <c r="A13" t="s">
        <v>39</v>
      </c>
      <c r="B13" t="s">
        <v>11</v>
      </c>
      <c r="C13" t="s">
        <v>37</v>
      </c>
      <c r="D13" s="92">
        <f>VLOOKUP(C13,Px!$D$16:$K$19,8,0)</f>
        <v>5902.8711999999996</v>
      </c>
      <c r="E13" s="55">
        <f>VLOOKUP(C13,Px!$D$16:$K$19,7,0)</f>
        <v>52.106999999999999</v>
      </c>
      <c r="F13" s="55"/>
      <c r="G13" s="7">
        <f>COPELEC!V8/1000</f>
        <v>0.78190054900144645</v>
      </c>
      <c r="H13" s="73">
        <f>COPELEC!K8/1000</f>
        <v>88.616728133678791</v>
      </c>
      <c r="I13" s="64">
        <f t="shared" si="1"/>
        <v>4617552</v>
      </c>
      <c r="J13" s="65">
        <f t="shared" si="2"/>
        <v>4615458</v>
      </c>
      <c r="K13" s="64">
        <v>0</v>
      </c>
      <c r="L13" s="66">
        <f t="shared" si="0"/>
        <v>0</v>
      </c>
    </row>
    <row r="14" spans="1:15" x14ac:dyDescent="0.25">
      <c r="A14" t="s">
        <v>39</v>
      </c>
      <c r="B14" t="s">
        <v>11</v>
      </c>
      <c r="C14" t="s">
        <v>38</v>
      </c>
      <c r="D14" s="92">
        <f>VLOOKUP(C14,Px!$D$16:$K$19,8,0)</f>
        <v>6723.8281999999999</v>
      </c>
      <c r="E14" s="55">
        <f>VLOOKUP(C14,Px!$D$16:$K$19,7,0)</f>
        <v>57.334000000000003</v>
      </c>
      <c r="F14" s="55"/>
      <c r="G14" s="7">
        <f>COPELEC!U8/1000</f>
        <v>4.5938404532613851E-2</v>
      </c>
      <c r="H14" s="73">
        <f>COPELEC!H8/1000</f>
        <v>5.2064308057597595</v>
      </c>
      <c r="I14" s="64">
        <f t="shared" si="1"/>
        <v>298506</v>
      </c>
      <c r="J14" s="65">
        <f t="shared" si="2"/>
        <v>308882</v>
      </c>
      <c r="K14" s="64">
        <v>0</v>
      </c>
      <c r="L14" s="66">
        <f t="shared" si="0"/>
        <v>0</v>
      </c>
    </row>
    <row r="15" spans="1:15" x14ac:dyDescent="0.25">
      <c r="A15" t="s">
        <v>39</v>
      </c>
      <c r="B15" t="s">
        <v>11</v>
      </c>
      <c r="C15" t="s">
        <v>16</v>
      </c>
      <c r="D15" s="92">
        <f>VLOOKUP(C15,Px!$D$16:$K$19,8,0)</f>
        <v>6971.4520000000002</v>
      </c>
      <c r="E15" s="55">
        <f>VLOOKUP(C15,Px!$D$16:$K$19,7,0)</f>
        <v>60.210999999999999</v>
      </c>
      <c r="F15" s="55"/>
      <c r="G15" s="7">
        <f>COPELEC!T8/1000</f>
        <v>3.2578654950170385E-2</v>
      </c>
      <c r="H15" s="73">
        <f>COPELEC!E8/1000</f>
        <v>3.6923030842824445</v>
      </c>
      <c r="I15" s="64">
        <f t="shared" si="1"/>
        <v>222317</v>
      </c>
      <c r="J15" s="65">
        <f t="shared" si="2"/>
        <v>227121</v>
      </c>
      <c r="K15" s="64">
        <v>0</v>
      </c>
      <c r="L15" s="66">
        <f>H15*F15*1000</f>
        <v>0</v>
      </c>
    </row>
    <row r="16" spans="1:15" x14ac:dyDescent="0.25">
      <c r="A16" t="s">
        <v>39</v>
      </c>
      <c r="B16" t="s">
        <v>11</v>
      </c>
      <c r="C16" t="s">
        <v>59</v>
      </c>
      <c r="D16" s="93">
        <f>VLOOKUP(C16,Px!$D$16:$K$19,8,0)</f>
        <v>7209.2269999999999</v>
      </c>
      <c r="E16" s="94">
        <f>VLOOKUP(C16,Px!$D$16:$K$19,7,0)</f>
        <v>58.68</v>
      </c>
      <c r="F16" s="58"/>
      <c r="G16" s="57">
        <f>COPELEC!W8/1000</f>
        <v>4.2224169025295169E-3</v>
      </c>
      <c r="H16" s="74">
        <f>COPELEC!N8/1000</f>
        <v>0.47854777848201258</v>
      </c>
      <c r="I16" s="59">
        <f t="shared" si="1"/>
        <v>28081</v>
      </c>
      <c r="J16" s="60">
        <f>ROUND(G16*D16*1000,0)</f>
        <v>30440</v>
      </c>
      <c r="K16" s="59">
        <v>0</v>
      </c>
      <c r="L16" s="60">
        <f>H16*F16*1000</f>
        <v>0</v>
      </c>
      <c r="M16" s="67"/>
    </row>
    <row r="17" spans="1:15" ht="14.4" x14ac:dyDescent="0.3">
      <c r="A17" s="14"/>
      <c r="B17" s="14"/>
      <c r="C17" s="14"/>
      <c r="D17" s="90"/>
      <c r="E17" s="41"/>
      <c r="F17" s="56" t="s">
        <v>12</v>
      </c>
      <c r="G17" s="71">
        <f>SUM(G5:G16)</f>
        <v>0.86464002538676032</v>
      </c>
      <c r="H17" s="75">
        <f t="shared" ref="H17" si="4">SUM(H5:H16)</f>
        <v>389.71688812031061</v>
      </c>
      <c r="I17" s="69">
        <f>SUM(I5:I16)</f>
        <v>20546277</v>
      </c>
      <c r="J17" s="69">
        <f>SUM(J5:J16)</f>
        <v>5181901</v>
      </c>
      <c r="K17" s="69">
        <f>SUM(K5:K16)</f>
        <v>0</v>
      </c>
      <c r="L17" s="70">
        <f>SUM(L5:L16)</f>
        <v>0</v>
      </c>
    </row>
    <row r="19" spans="1:15" x14ac:dyDescent="0.25">
      <c r="E19" s="9" t="s">
        <v>57</v>
      </c>
      <c r="F19" t="s">
        <v>58</v>
      </c>
    </row>
    <row r="23" spans="1:15" ht="13.8" x14ac:dyDescent="0.25">
      <c r="I23" s="50"/>
    </row>
    <row r="28" spans="1:15" x14ac:dyDescent="0.25">
      <c r="N28" s="13"/>
      <c r="O28" s="13"/>
    </row>
    <row r="30" spans="1:15" s="13" customFormat="1" ht="20.25" customHeight="1" x14ac:dyDescent="0.25">
      <c r="N30"/>
      <c r="O30"/>
    </row>
    <row r="32" spans="1:15" x14ac:dyDescent="0.25">
      <c r="I32" s="10"/>
      <c r="J32" s="1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F24" sqref="F24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77" t="s">
        <v>61</v>
      </c>
    </row>
    <row r="3" spans="1:27" ht="15" thickBot="1" x14ac:dyDescent="0.35">
      <c r="A3" s="23" t="s">
        <v>40</v>
      </c>
      <c r="B3" s="23" t="s">
        <v>79</v>
      </c>
      <c r="C3" s="105" t="s">
        <v>41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7"/>
      <c r="P3" s="105" t="s">
        <v>23</v>
      </c>
      <c r="Q3" s="106"/>
      <c r="R3" s="106"/>
      <c r="S3" s="106"/>
      <c r="T3" s="106"/>
      <c r="U3" s="106"/>
      <c r="V3" s="106"/>
      <c r="W3" s="107"/>
      <c r="Z3" s="24"/>
      <c r="AA3" s="25"/>
    </row>
    <row r="4" spans="1:27" ht="15" thickBot="1" x14ac:dyDescent="0.35">
      <c r="C4" s="108" t="s">
        <v>16</v>
      </c>
      <c r="D4" s="108"/>
      <c r="E4" s="108"/>
      <c r="F4" s="108" t="s">
        <v>38</v>
      </c>
      <c r="G4" s="108"/>
      <c r="H4" s="108"/>
      <c r="I4" s="108" t="s">
        <v>37</v>
      </c>
      <c r="J4" s="108"/>
      <c r="K4" s="108"/>
      <c r="L4" s="108" t="s">
        <v>59</v>
      </c>
      <c r="M4" s="108"/>
      <c r="N4" s="108"/>
      <c r="O4" s="109" t="s">
        <v>42</v>
      </c>
      <c r="P4" s="105" t="s">
        <v>43</v>
      </c>
      <c r="Q4" s="106"/>
      <c r="R4" s="106"/>
      <c r="S4" s="107"/>
      <c r="T4" s="105" t="s">
        <v>44</v>
      </c>
      <c r="U4" s="106"/>
      <c r="V4" s="106"/>
      <c r="W4" s="107"/>
      <c r="AA4" s="26"/>
    </row>
    <row r="5" spans="1:27" ht="15" thickBot="1" x14ac:dyDescent="0.35">
      <c r="A5" s="27" t="s">
        <v>46</v>
      </c>
      <c r="B5" s="28" t="s">
        <v>47</v>
      </c>
      <c r="C5" s="29" t="s">
        <v>34</v>
      </c>
      <c r="D5" s="30" t="s">
        <v>35</v>
      </c>
      <c r="E5" s="31" t="s">
        <v>36</v>
      </c>
      <c r="F5" s="29" t="s">
        <v>34</v>
      </c>
      <c r="G5" s="30" t="s">
        <v>35</v>
      </c>
      <c r="H5" s="31" t="s">
        <v>36</v>
      </c>
      <c r="I5" s="29" t="s">
        <v>34</v>
      </c>
      <c r="J5" s="30" t="s">
        <v>35</v>
      </c>
      <c r="K5" s="31" t="s">
        <v>36</v>
      </c>
      <c r="L5" s="29" t="s">
        <v>34</v>
      </c>
      <c r="M5" s="30" t="s">
        <v>35</v>
      </c>
      <c r="N5" s="31" t="s">
        <v>36</v>
      </c>
      <c r="O5" s="110"/>
      <c r="P5" s="32" t="s">
        <v>16</v>
      </c>
      <c r="Q5" s="32" t="s">
        <v>38</v>
      </c>
      <c r="R5" s="32" t="s">
        <v>37</v>
      </c>
      <c r="S5" s="33" t="s">
        <v>59</v>
      </c>
      <c r="T5" s="32" t="s">
        <v>16</v>
      </c>
      <c r="U5" s="33" t="s">
        <v>38</v>
      </c>
      <c r="V5" s="33" t="s">
        <v>37</v>
      </c>
      <c r="W5" s="33" t="s">
        <v>59</v>
      </c>
      <c r="AA5" s="26"/>
    </row>
    <row r="6" spans="1:27" ht="14.4" x14ac:dyDescent="0.3">
      <c r="A6" s="34" t="s">
        <v>48</v>
      </c>
      <c r="B6" s="35" t="s">
        <v>49</v>
      </c>
      <c r="C6" s="47">
        <v>4375.7237127763237</v>
      </c>
      <c r="D6" s="48">
        <v>0</v>
      </c>
      <c r="E6" s="48">
        <v>0</v>
      </c>
      <c r="F6" s="48">
        <v>6203.0530191790449</v>
      </c>
      <c r="G6" s="48">
        <v>0</v>
      </c>
      <c r="H6" s="48">
        <v>0</v>
      </c>
      <c r="I6" s="48">
        <v>104798.04819975482</v>
      </c>
      <c r="J6" s="48">
        <v>0</v>
      </c>
      <c r="K6" s="49">
        <v>0</v>
      </c>
      <c r="L6" s="48">
        <v>566.36125654444515</v>
      </c>
      <c r="M6" s="48">
        <v>0</v>
      </c>
      <c r="N6" s="49">
        <v>0</v>
      </c>
      <c r="O6" s="76">
        <f>SUM(C6:N6)</f>
        <v>115943.18618825464</v>
      </c>
      <c r="P6" s="36">
        <v>0</v>
      </c>
      <c r="Q6" s="37">
        <v>0</v>
      </c>
      <c r="R6" s="37">
        <v>0</v>
      </c>
      <c r="S6" s="37">
        <v>0</v>
      </c>
      <c r="T6" s="38">
        <v>0</v>
      </c>
      <c r="U6" s="38">
        <v>0</v>
      </c>
      <c r="V6" s="38">
        <v>0</v>
      </c>
      <c r="W6" s="38">
        <v>0</v>
      </c>
      <c r="X6" s="39"/>
      <c r="AA6" s="40"/>
    </row>
    <row r="7" spans="1:27" ht="14.4" x14ac:dyDescent="0.3">
      <c r="A7" s="34" t="s">
        <v>48</v>
      </c>
      <c r="B7" s="35" t="s">
        <v>50</v>
      </c>
      <c r="C7" s="47">
        <v>0</v>
      </c>
      <c r="D7" s="48">
        <v>6545.1400264776421</v>
      </c>
      <c r="E7" s="48">
        <v>0</v>
      </c>
      <c r="F7" s="48">
        <v>0</v>
      </c>
      <c r="G7" s="48">
        <v>9335.6812999720587</v>
      </c>
      <c r="H7" s="48">
        <v>0</v>
      </c>
      <c r="I7" s="48">
        <v>0</v>
      </c>
      <c r="J7" s="48">
        <v>159051.41587880277</v>
      </c>
      <c r="K7" s="49">
        <v>0</v>
      </c>
      <c r="L7" s="48">
        <v>0</v>
      </c>
      <c r="M7" s="48">
        <v>847.45492460048661</v>
      </c>
      <c r="N7" s="49">
        <v>0</v>
      </c>
      <c r="O7" s="76">
        <f t="shared" ref="O7:O8" si="0">SUM(C7:N7)</f>
        <v>175779.69212985295</v>
      </c>
      <c r="P7" s="36">
        <v>0</v>
      </c>
      <c r="Q7" s="37">
        <v>0</v>
      </c>
      <c r="R7" s="37">
        <v>0</v>
      </c>
      <c r="S7" s="37">
        <v>0</v>
      </c>
      <c r="T7" s="38">
        <v>0</v>
      </c>
      <c r="U7" s="38">
        <v>0</v>
      </c>
      <c r="V7" s="38">
        <v>0</v>
      </c>
      <c r="W7" s="38">
        <v>0</v>
      </c>
      <c r="X7" s="39"/>
      <c r="AA7" s="40"/>
    </row>
    <row r="8" spans="1:27" ht="14.4" x14ac:dyDescent="0.3">
      <c r="A8" s="34" t="s">
        <v>48</v>
      </c>
      <c r="B8" s="35" t="s">
        <v>51</v>
      </c>
      <c r="C8" s="47">
        <v>0</v>
      </c>
      <c r="D8" s="48">
        <v>0</v>
      </c>
      <c r="E8" s="48">
        <v>3692.3030842824446</v>
      </c>
      <c r="F8" s="48">
        <v>0</v>
      </c>
      <c r="G8" s="48">
        <v>0</v>
      </c>
      <c r="H8" s="48">
        <v>5206.4308057597591</v>
      </c>
      <c r="I8" s="48">
        <v>0</v>
      </c>
      <c r="J8" s="48">
        <v>0</v>
      </c>
      <c r="K8" s="49">
        <v>88616.728133678786</v>
      </c>
      <c r="L8" s="48">
        <v>0</v>
      </c>
      <c r="M8" s="48">
        <v>0</v>
      </c>
      <c r="N8" s="49">
        <v>478.54777848201257</v>
      </c>
      <c r="O8" s="76">
        <f t="shared" si="0"/>
        <v>97994.009802203</v>
      </c>
      <c r="P8" s="36">
        <v>7.5767931788508992E-4</v>
      </c>
      <c r="Q8" s="37">
        <v>1.0683860050157824E-3</v>
      </c>
      <c r="R8" s="37">
        <v>1.8184602020173177E-2</v>
      </c>
      <c r="S8" s="37">
        <v>9.8200431031555095E-5</v>
      </c>
      <c r="T8" s="38">
        <v>32.578654950170389</v>
      </c>
      <c r="U8" s="38">
        <v>45.938404532613852</v>
      </c>
      <c r="V8" s="38">
        <v>781.90054900144651</v>
      </c>
      <c r="W8" s="38">
        <v>4.2224169025295168</v>
      </c>
      <c r="X8" s="39"/>
      <c r="AA8" s="40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90CA-F6D7-444A-AF2A-F9EDC73AFA39}">
  <dimension ref="C2:K19"/>
  <sheetViews>
    <sheetView workbookViewId="0">
      <selection activeCell="K23" sqref="K23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78" t="s">
        <v>18</v>
      </c>
      <c r="D2" s="79"/>
      <c r="E2" s="79" t="s">
        <v>19</v>
      </c>
      <c r="F2" s="80" t="s">
        <v>20</v>
      </c>
    </row>
    <row r="3" spans="3:11" ht="13.8" x14ac:dyDescent="0.3">
      <c r="C3" s="16" t="s">
        <v>21</v>
      </c>
      <c r="D3" s="15" t="s">
        <v>22</v>
      </c>
      <c r="E3" s="15">
        <v>79.322000000000003</v>
      </c>
      <c r="F3" s="17" t="s">
        <v>62</v>
      </c>
      <c r="H3" s="111" t="s">
        <v>63</v>
      </c>
      <c r="I3" s="112"/>
    </row>
    <row r="4" spans="3:11" ht="13.8" x14ac:dyDescent="0.3">
      <c r="C4" s="18" t="s">
        <v>23</v>
      </c>
      <c r="D4" s="19" t="s">
        <v>24</v>
      </c>
      <c r="E4" s="19">
        <v>8.3592999999999993</v>
      </c>
      <c r="F4" s="20" t="s">
        <v>62</v>
      </c>
      <c r="H4" s="67" t="s">
        <v>64</v>
      </c>
      <c r="I4" s="81">
        <v>0.87432978856607546</v>
      </c>
    </row>
    <row r="5" spans="3:11" ht="13.8" x14ac:dyDescent="0.3">
      <c r="C5" s="78" t="s">
        <v>18</v>
      </c>
      <c r="D5" s="79"/>
      <c r="E5" s="79" t="s">
        <v>19</v>
      </c>
      <c r="F5" s="80" t="s">
        <v>20</v>
      </c>
      <c r="H5" s="82" t="s">
        <v>23</v>
      </c>
      <c r="I5" s="83">
        <v>1</v>
      </c>
    </row>
    <row r="6" spans="3:11" ht="13.8" x14ac:dyDescent="0.3">
      <c r="C6" s="16" t="s">
        <v>25</v>
      </c>
      <c r="D6" s="15"/>
      <c r="E6" s="15">
        <v>744.1</v>
      </c>
      <c r="F6" s="17" t="s">
        <v>77</v>
      </c>
    </row>
    <row r="7" spans="3:11" ht="13.8" x14ac:dyDescent="0.3">
      <c r="C7" s="16" t="s">
        <v>26</v>
      </c>
      <c r="D7" s="15"/>
      <c r="E7" s="68">
        <v>268.14</v>
      </c>
      <c r="F7" s="17" t="s">
        <v>77</v>
      </c>
    </row>
    <row r="8" spans="3:11" ht="13.8" x14ac:dyDescent="0.3">
      <c r="C8" s="16" t="s">
        <v>65</v>
      </c>
      <c r="D8" s="15"/>
      <c r="E8" s="84" t="s">
        <v>61</v>
      </c>
      <c r="F8" s="17"/>
    </row>
    <row r="9" spans="3:11" ht="13.8" x14ac:dyDescent="0.3">
      <c r="C9" s="16" t="s">
        <v>66</v>
      </c>
      <c r="D9" s="15"/>
      <c r="E9" s="85" t="s">
        <v>67</v>
      </c>
      <c r="F9" s="17"/>
    </row>
    <row r="10" spans="3:11" ht="13.8" x14ac:dyDescent="0.3">
      <c r="C10" s="16" t="s">
        <v>68</v>
      </c>
      <c r="D10" s="15"/>
      <c r="E10" s="68">
        <v>237.09</v>
      </c>
      <c r="F10" s="17"/>
    </row>
    <row r="11" spans="3:11" ht="13.8" x14ac:dyDescent="0.3">
      <c r="C11" s="16" t="s">
        <v>69</v>
      </c>
      <c r="D11" s="15"/>
      <c r="E11" s="21">
        <v>248.35900000000001</v>
      </c>
      <c r="F11" s="17"/>
    </row>
    <row r="12" spans="3:11" ht="13.8" x14ac:dyDescent="0.3">
      <c r="C12" s="18" t="s">
        <v>27</v>
      </c>
      <c r="D12" s="19"/>
      <c r="E12" s="22"/>
      <c r="F12" s="20" t="s">
        <v>78</v>
      </c>
    </row>
    <row r="15" spans="3:11" ht="41.4" x14ac:dyDescent="0.25">
      <c r="C15" s="42" t="s">
        <v>53</v>
      </c>
      <c r="D15" s="42" t="s">
        <v>28</v>
      </c>
      <c r="E15" s="86" t="s">
        <v>29</v>
      </c>
      <c r="F15" s="42" t="s">
        <v>56</v>
      </c>
      <c r="G15" s="42" t="s">
        <v>70</v>
      </c>
      <c r="H15" s="42" t="s">
        <v>71</v>
      </c>
      <c r="I15" s="42" t="s">
        <v>72</v>
      </c>
      <c r="J15" s="42" t="s">
        <v>30</v>
      </c>
      <c r="K15" s="42" t="s">
        <v>31</v>
      </c>
    </row>
    <row r="16" spans="3:11" x14ac:dyDescent="0.25">
      <c r="C16" t="s">
        <v>39</v>
      </c>
      <c r="D16" t="s">
        <v>74</v>
      </c>
      <c r="E16" s="87">
        <v>0.92920000000000003</v>
      </c>
      <c r="F16" s="87">
        <v>0.83909999999999996</v>
      </c>
      <c r="G16" s="46">
        <v>83.358756099101598</v>
      </c>
      <c r="H16" s="87">
        <v>7.9329003890851562</v>
      </c>
      <c r="I16" s="46">
        <v>3.2654414152094344</v>
      </c>
      <c r="J16" s="46">
        <v>52.106999999999999</v>
      </c>
      <c r="K16" s="87">
        <v>5902.8711999999996</v>
      </c>
    </row>
    <row r="17" spans="3:11" x14ac:dyDescent="0.25">
      <c r="C17" t="s">
        <v>39</v>
      </c>
      <c r="D17" t="s">
        <v>75</v>
      </c>
      <c r="E17" s="87">
        <v>1.0224</v>
      </c>
      <c r="F17" s="87">
        <v>0.95579999999999998</v>
      </c>
      <c r="G17" s="46">
        <v>91.719750576540548</v>
      </c>
      <c r="H17" s="87">
        <v>9.0361890023687188</v>
      </c>
      <c r="I17" s="46">
        <v>3.5929695468253615</v>
      </c>
      <c r="J17" s="46">
        <v>57.334000000000003</v>
      </c>
      <c r="K17" s="87">
        <v>6723.8281999999999</v>
      </c>
    </row>
    <row r="18" spans="3:11" x14ac:dyDescent="0.25">
      <c r="C18" t="s">
        <v>39</v>
      </c>
      <c r="D18" t="s">
        <v>73</v>
      </c>
      <c r="E18" s="87">
        <v>1.0737000000000001</v>
      </c>
      <c r="F18" s="87">
        <v>0.99099999999999999</v>
      </c>
      <c r="G18" s="46">
        <v>96.321885948778942</v>
      </c>
      <c r="H18" s="87">
        <v>9.3689718574465388</v>
      </c>
      <c r="I18" s="46">
        <v>3.7732505892276906</v>
      </c>
      <c r="J18" s="46">
        <v>60.210999999999999</v>
      </c>
      <c r="K18" s="87">
        <v>6971.4520000000002</v>
      </c>
    </row>
    <row r="19" spans="3:11" x14ac:dyDescent="0.25">
      <c r="C19" t="s">
        <v>39</v>
      </c>
      <c r="D19" t="s">
        <v>76</v>
      </c>
      <c r="E19" s="87">
        <v>1.0464</v>
      </c>
      <c r="F19" s="87">
        <v>1.0247999999999999</v>
      </c>
      <c r="G19" s="46">
        <v>93.872796364722248</v>
      </c>
      <c r="H19" s="87">
        <v>9.6885190307883065</v>
      </c>
      <c r="I19" s="46">
        <v>3.6773115549668014</v>
      </c>
      <c r="J19" s="46">
        <v>58.68</v>
      </c>
      <c r="K19" s="87">
        <v>7209.2269999999999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2022-10-12T14:52:58Z</dcterms:modified>
</cp:coreProperties>
</file>